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管理課\04 会員支援係\H28会員支援係\H28 土地改良区地域連絡会議\第１回\H28 質疑回答\会員サイト掲載用\"/>
    </mc:Choice>
  </mc:AlternateContent>
  <bookViews>
    <workbookView xWindow="480" yWindow="30" windowWidth="18195" windowHeight="8670"/>
  </bookViews>
  <sheets>
    <sheet name="資産価額推計DB" sheetId="1" r:id="rId1"/>
    <sheet name="【記載例】" sheetId="3" r:id="rId2"/>
    <sheet name="支出済費用換算計数" sheetId="2" r:id="rId3"/>
  </sheets>
  <calcPr calcId="152511"/>
</workbook>
</file>

<file path=xl/calcChain.xml><?xml version="1.0" encoding="utf-8"?>
<calcChain xmlns="http://schemas.openxmlformats.org/spreadsheetml/2006/main">
  <c r="J8" i="3" l="1"/>
  <c r="K7" i="3"/>
  <c r="C5" i="3"/>
  <c r="J8" i="1"/>
  <c r="K7" i="1"/>
  <c r="C5" i="1"/>
  <c r="B100" i="3"/>
  <c r="E88" i="3"/>
  <c r="D88" i="3"/>
  <c r="E87" i="3"/>
  <c r="D87" i="3"/>
  <c r="E86" i="3"/>
  <c r="D86" i="3"/>
  <c r="E85" i="3"/>
  <c r="D85" i="3"/>
  <c r="E84" i="3"/>
  <c r="G83" i="3" s="1"/>
  <c r="D84" i="3"/>
  <c r="E83" i="3"/>
  <c r="F83" i="3" s="1"/>
  <c r="D83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37" i="3"/>
  <c r="D37" i="3"/>
  <c r="E36" i="3"/>
  <c r="D36" i="3"/>
  <c r="E35" i="3"/>
  <c r="D35" i="3"/>
  <c r="E34" i="3"/>
  <c r="D34" i="3"/>
  <c r="E33" i="3"/>
  <c r="D33" i="3"/>
  <c r="E21" i="3"/>
  <c r="D21" i="3"/>
  <c r="E20" i="3"/>
  <c r="D20" i="3"/>
  <c r="E19" i="3"/>
  <c r="D19" i="3"/>
  <c r="E18" i="3"/>
  <c r="D18" i="3"/>
  <c r="F17" i="3"/>
  <c r="E17" i="3"/>
  <c r="D17" i="3"/>
  <c r="J83" i="3" l="1"/>
  <c r="F67" i="3"/>
  <c r="G17" i="3"/>
  <c r="J17" i="3" s="1"/>
  <c r="G33" i="3"/>
  <c r="F51" i="3"/>
  <c r="G67" i="3"/>
  <c r="J67" i="3" s="1"/>
  <c r="G51" i="3"/>
  <c r="F33" i="3"/>
  <c r="J33" i="3" s="1"/>
  <c r="B100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4" i="2"/>
  <c r="B3" i="2"/>
  <c r="E88" i="1"/>
  <c r="D88" i="1"/>
  <c r="E87" i="1"/>
  <c r="D87" i="1"/>
  <c r="E86" i="1"/>
  <c r="D86" i="1"/>
  <c r="E85" i="1"/>
  <c r="D85" i="1"/>
  <c r="E84" i="1"/>
  <c r="D84" i="1"/>
  <c r="E83" i="1"/>
  <c r="D83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E55" i="1"/>
  <c r="D55" i="1"/>
  <c r="E54" i="1"/>
  <c r="D54" i="1"/>
  <c r="E53" i="1"/>
  <c r="D53" i="1"/>
  <c r="E52" i="1"/>
  <c r="D52" i="1"/>
  <c r="E51" i="1"/>
  <c r="D51" i="1"/>
  <c r="E37" i="1"/>
  <c r="D37" i="1"/>
  <c r="E36" i="1"/>
  <c r="D36" i="1"/>
  <c r="E35" i="1"/>
  <c r="D35" i="1"/>
  <c r="E34" i="1"/>
  <c r="D34" i="1"/>
  <c r="E33" i="1"/>
  <c r="D33" i="1"/>
  <c r="E18" i="1"/>
  <c r="E19" i="1"/>
  <c r="E20" i="1"/>
  <c r="E21" i="1"/>
  <c r="E17" i="1"/>
  <c r="D17" i="1"/>
  <c r="D18" i="1"/>
  <c r="D19" i="1"/>
  <c r="D20" i="1"/>
  <c r="D21" i="1"/>
  <c r="J51" i="3" l="1"/>
  <c r="B99" i="3"/>
  <c r="B101" i="3" s="1"/>
  <c r="J99" i="3" s="1"/>
  <c r="J100" i="3" s="1"/>
  <c r="G83" i="1"/>
  <c r="F83" i="1"/>
  <c r="F67" i="1"/>
  <c r="G67" i="1"/>
  <c r="G51" i="1"/>
  <c r="F51" i="1"/>
  <c r="G17" i="1"/>
  <c r="G33" i="1"/>
  <c r="F33" i="1"/>
  <c r="F17" i="1"/>
  <c r="J33" i="1" l="1"/>
  <c r="J67" i="1"/>
  <c r="J101" i="3"/>
  <c r="J51" i="1"/>
  <c r="J83" i="1"/>
  <c r="J17" i="1"/>
  <c r="B99" i="1" l="1"/>
  <c r="B101" i="1" s="1"/>
  <c r="J99" i="1" s="1"/>
  <c r="J100" i="1" s="1"/>
  <c r="J101" i="1" l="1"/>
</calcChain>
</file>

<file path=xl/comments1.xml><?xml version="1.0" encoding="utf-8"?>
<comments xmlns="http://schemas.openxmlformats.org/spreadsheetml/2006/main">
  <authors>
    <author>農林水産省</author>
  </authors>
  <commentList>
    <comment ref="J5" authorId="0" shapeId="0">
      <text>
        <r>
          <rPr>
            <sz val="9"/>
            <color indexed="81"/>
            <rFont val="ＭＳ ゴシック"/>
            <family val="3"/>
            <charset val="128"/>
          </rPr>
          <t>黄色網掛けセルに入力
（又はリストから選択）。</t>
        </r>
      </text>
    </comment>
    <comment ref="I17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したいヒューム
管の内空断面積
を直接入力しま
す。</t>
        </r>
      </text>
    </comment>
    <comment ref="J17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33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したいＵ字フリ
ュームの内空断
面積を直接入力
します。</t>
        </r>
      </text>
    </comment>
    <comment ref="J33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51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したい排水フリ
ューム等の内空
断面積を直接入
力します。</t>
        </r>
      </text>
    </comment>
    <comment ref="J51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67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したいＶ型柵渠
の内空断面積を
直接入力します。</t>
        </r>
      </text>
    </comment>
    <comment ref="J67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83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したいコンクリ
ートブロック積
排水路の内空断
面積を直接入力
します。</t>
        </r>
      </text>
    </comment>
    <comment ref="J83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J5" authorId="0" shapeId="0">
      <text>
        <r>
          <rPr>
            <sz val="9"/>
            <color indexed="81"/>
            <rFont val="ＭＳ ゴシック"/>
            <family val="3"/>
            <charset val="128"/>
          </rPr>
          <t>黄色網掛けセルに入力
（又はリストから選択）。</t>
        </r>
      </text>
    </comment>
    <comment ref="I17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したいヒューム
管の内空断面積
を直接入力しま
す。</t>
        </r>
      </text>
    </comment>
    <comment ref="J17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33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したいＵ字フリ
ュームの内空断
面積を直接入力
します。</t>
        </r>
      </text>
    </comment>
    <comment ref="J33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51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したい排水フリ
ューム等の内空
断面積を直接入
力します。</t>
        </r>
      </text>
    </comment>
    <comment ref="J51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67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したいＶ型柵渠
の内空断面積を
直接入力します。</t>
        </r>
      </text>
    </comment>
    <comment ref="J67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  <comment ref="I83" authorId="0" shapeId="0">
      <text>
        <r>
          <rPr>
            <sz val="9"/>
            <color indexed="81"/>
            <rFont val="ＭＳ ゴシック"/>
            <family val="3"/>
            <charset val="128"/>
          </rPr>
          <t>資産価額を推計
したいコンクリ
ートブロック積
排水路の内空断
面積を直接入力
します。</t>
        </r>
      </text>
    </comment>
    <comment ref="J83" authorId="0" shapeId="0">
      <text>
        <r>
          <rPr>
            <sz val="9"/>
            <color indexed="81"/>
            <rFont val="ＭＳ Ｐゴシック"/>
            <family val="3"/>
            <charset val="128"/>
          </rPr>
          <t>施工単価が自動
計算されます。</t>
        </r>
      </text>
    </comment>
  </commentList>
</comments>
</file>

<file path=xl/sharedStrings.xml><?xml version="1.0" encoding="utf-8"?>
<sst xmlns="http://schemas.openxmlformats.org/spreadsheetml/2006/main" count="311" uniqueCount="114">
  <si>
    <t>区分</t>
    <rPh sb="0" eb="2">
      <t>クブン</t>
    </rPh>
    <phoneticPr fontId="1"/>
  </si>
  <si>
    <t>HP-200</t>
    <phoneticPr fontId="1"/>
  </si>
  <si>
    <t>HP-300</t>
    <phoneticPr fontId="1"/>
  </si>
  <si>
    <t>HP-400</t>
    <phoneticPr fontId="1"/>
  </si>
  <si>
    <t>HP-500</t>
    <phoneticPr fontId="1"/>
  </si>
  <si>
    <t>HP-600</t>
    <phoneticPr fontId="1"/>
  </si>
  <si>
    <t>ln(x)</t>
    <phoneticPr fontId="1"/>
  </si>
  <si>
    <t>ln(y)</t>
    <phoneticPr fontId="1"/>
  </si>
  <si>
    <t>SLOPE</t>
    <phoneticPr fontId="1"/>
  </si>
  <si>
    <t>INTERCEPT</t>
    <phoneticPr fontId="1"/>
  </si>
  <si>
    <t>①遠心力鉄筋コンクリート管（ヒューム管）</t>
  </si>
  <si>
    <t>①遠心力鉄筋コンクリート管（ヒューム管）</t>
    <rPh sb="1" eb="4">
      <t>エンシンリョク</t>
    </rPh>
    <rPh sb="4" eb="6">
      <t>テッキン</t>
    </rPh>
    <rPh sb="12" eb="13">
      <t>カン</t>
    </rPh>
    <rPh sb="18" eb="19">
      <t>カン</t>
    </rPh>
    <phoneticPr fontId="1"/>
  </si>
  <si>
    <t>②鉄筋コンクリートフリューム（Ｕ字フリューム）</t>
  </si>
  <si>
    <t>②鉄筋コンクリートフリューム（Ｕ字フリューム）</t>
    <rPh sb="1" eb="3">
      <t>テッキン</t>
    </rPh>
    <rPh sb="16" eb="17">
      <t>ジ</t>
    </rPh>
    <phoneticPr fontId="1"/>
  </si>
  <si>
    <t>F-250</t>
    <phoneticPr fontId="1"/>
  </si>
  <si>
    <t>F-300</t>
    <phoneticPr fontId="1"/>
  </si>
  <si>
    <t>F-400</t>
    <phoneticPr fontId="1"/>
  </si>
  <si>
    <t>F-500</t>
    <phoneticPr fontId="1"/>
  </si>
  <si>
    <t>F-600</t>
    <phoneticPr fontId="1"/>
  </si>
  <si>
    <t>＜用水路系＞</t>
    <rPh sb="1" eb="5">
      <t>ヨウスイロケイ</t>
    </rPh>
    <phoneticPr fontId="1"/>
  </si>
  <si>
    <t>＜排水路系＞</t>
    <rPh sb="1" eb="4">
      <t>ハイスイロ</t>
    </rPh>
    <rPh sb="4" eb="5">
      <t>ケイ</t>
    </rPh>
    <phoneticPr fontId="1"/>
  </si>
  <si>
    <t>③鉄筋コンクリート排水フリューム、鉄筋コンクリート大型水路、水路用鉄筋コンクリートＬ型ブロック</t>
    <rPh sb="1" eb="3">
      <t>テッキン</t>
    </rPh>
    <rPh sb="9" eb="11">
      <t>ハイスイ</t>
    </rPh>
    <rPh sb="17" eb="19">
      <t>テッキン</t>
    </rPh>
    <rPh sb="25" eb="27">
      <t>オオガタ</t>
    </rPh>
    <rPh sb="27" eb="29">
      <t>スイロ</t>
    </rPh>
    <rPh sb="30" eb="32">
      <t>スイロ</t>
    </rPh>
    <rPh sb="32" eb="33">
      <t>ヨウ</t>
    </rPh>
    <rPh sb="33" eb="35">
      <t>テッキン</t>
    </rPh>
    <rPh sb="42" eb="43">
      <t>ガタ</t>
    </rPh>
    <phoneticPr fontId="1"/>
  </si>
  <si>
    <t>HF-300*300</t>
    <phoneticPr fontId="1"/>
  </si>
  <si>
    <t>HF-400*400</t>
    <phoneticPr fontId="1"/>
  </si>
  <si>
    <t>HF-500*400</t>
    <phoneticPr fontId="1"/>
  </si>
  <si>
    <t>HF-600*600</t>
    <phoneticPr fontId="1"/>
  </si>
  <si>
    <t>大型B1000*H800</t>
    <rPh sb="0" eb="2">
      <t>オオガタ</t>
    </rPh>
    <phoneticPr fontId="1"/>
  </si>
  <si>
    <t>大型B1300*H900</t>
    <rPh sb="0" eb="2">
      <t>オオガタ</t>
    </rPh>
    <phoneticPr fontId="1"/>
  </si>
  <si>
    <t>大型B1400*H1000</t>
    <rPh sb="0" eb="2">
      <t>オオガタ</t>
    </rPh>
    <phoneticPr fontId="1"/>
  </si>
  <si>
    <t>大型B1500*H1200</t>
    <rPh sb="0" eb="2">
      <t>オオガタ</t>
    </rPh>
    <phoneticPr fontId="1"/>
  </si>
  <si>
    <t>Ｌ型B2000*H1200</t>
    <rPh sb="1" eb="2">
      <t>ガタ</t>
    </rPh>
    <phoneticPr fontId="1"/>
  </si>
  <si>
    <t>Ｌ型B2500*H1200</t>
    <rPh sb="1" eb="2">
      <t>ガタ</t>
    </rPh>
    <phoneticPr fontId="1"/>
  </si>
  <si>
    <t>Ｌ型B3000*H1200</t>
    <rPh sb="1" eb="2">
      <t>ガタ</t>
    </rPh>
    <phoneticPr fontId="1"/>
  </si>
  <si>
    <t>Ｌ型B3500*H1200</t>
    <rPh sb="1" eb="2">
      <t>ガタ</t>
    </rPh>
    <phoneticPr fontId="1"/>
  </si>
  <si>
    <t>Ｌ型B4000*H1200</t>
    <rPh sb="1" eb="2">
      <t>ガタ</t>
    </rPh>
    <phoneticPr fontId="1"/>
  </si>
  <si>
    <t>④コンクリート板柵渠（Ｖ型柵渠）</t>
    <rPh sb="7" eb="8">
      <t>イタ</t>
    </rPh>
    <rPh sb="8" eb="9">
      <t>サク</t>
    </rPh>
    <rPh sb="9" eb="10">
      <t>キョ</t>
    </rPh>
    <rPh sb="12" eb="13">
      <t>ガタ</t>
    </rPh>
    <rPh sb="13" eb="14">
      <t>サク</t>
    </rPh>
    <rPh sb="14" eb="15">
      <t>キョ</t>
    </rPh>
    <phoneticPr fontId="1"/>
  </si>
  <si>
    <t>B2600*H900</t>
    <phoneticPr fontId="1"/>
  </si>
  <si>
    <t>B2800*H900</t>
    <phoneticPr fontId="1"/>
  </si>
  <si>
    <t>B3000*H1000</t>
    <phoneticPr fontId="1"/>
  </si>
  <si>
    <t>B3200*H1000</t>
    <phoneticPr fontId="1"/>
  </si>
  <si>
    <t>B3400*H1100</t>
    <phoneticPr fontId="1"/>
  </si>
  <si>
    <t>B3600*H1100</t>
    <phoneticPr fontId="1"/>
  </si>
  <si>
    <t>B3800*H1200</t>
    <phoneticPr fontId="1"/>
  </si>
  <si>
    <t>⑤コンクリートブロック積</t>
    <rPh sb="11" eb="12">
      <t>ツ</t>
    </rPh>
    <phoneticPr fontId="1"/>
  </si>
  <si>
    <t>B400*H800</t>
    <phoneticPr fontId="1"/>
  </si>
  <si>
    <t>B1000*H900</t>
    <phoneticPr fontId="1"/>
  </si>
  <si>
    <t>B2000*H1000</t>
    <phoneticPr fontId="1"/>
  </si>
  <si>
    <t>B4000*H1100</t>
    <phoneticPr fontId="1"/>
  </si>
  <si>
    <t>B5000*H1100</t>
    <phoneticPr fontId="1"/>
  </si>
  <si>
    <t>STEP１　既存情報入力</t>
    <rPh sb="6" eb="8">
      <t>キソン</t>
    </rPh>
    <rPh sb="8" eb="10">
      <t>ジョウホウ</t>
    </rPh>
    <rPh sb="10" eb="12">
      <t>ニュウリョク</t>
    </rPh>
    <phoneticPr fontId="1"/>
  </si>
  <si>
    <t>水路区分</t>
    <rPh sb="0" eb="2">
      <t>スイロ</t>
    </rPh>
    <rPh sb="2" eb="4">
      <t>クブン</t>
    </rPh>
    <phoneticPr fontId="1"/>
  </si>
  <si>
    <t>構造</t>
    <rPh sb="0" eb="2">
      <t>コウゾウ</t>
    </rPh>
    <phoneticPr fontId="1"/>
  </si>
  <si>
    <t>STEP２　１ｍ当たり施工単価を算定</t>
    <rPh sb="8" eb="9">
      <t>ア</t>
    </rPh>
    <rPh sb="11" eb="13">
      <t>セコウ</t>
    </rPh>
    <rPh sb="13" eb="15">
      <t>タンカ</t>
    </rPh>
    <rPh sb="16" eb="18">
      <t>サンテイ</t>
    </rPh>
    <phoneticPr fontId="1"/>
  </si>
  <si>
    <t>用水路</t>
    <rPh sb="0" eb="3">
      <t>ヨウスイロ</t>
    </rPh>
    <phoneticPr fontId="1"/>
  </si>
  <si>
    <t>排水路</t>
    <rPh sb="0" eb="3">
      <t>ハイスイロ</t>
    </rPh>
    <phoneticPr fontId="1"/>
  </si>
  <si>
    <t>③鉄筋コンクリート排水フリューム、鉄筋コンクリート大型水路、水路用鉄筋コンクリートＬ型ブロック</t>
    <phoneticPr fontId="1"/>
  </si>
  <si>
    <t>④コンクリート板柵渠（Ｖ型柵渠）</t>
    <phoneticPr fontId="1"/>
  </si>
  <si>
    <t>資産評価年度
(西暦年)(ｂ)</t>
    <rPh sb="0" eb="2">
      <t>シサン</t>
    </rPh>
    <rPh sb="2" eb="4">
      <t>ヒョウカ</t>
    </rPh>
    <rPh sb="4" eb="6">
      <t>ネンド</t>
    </rPh>
    <rPh sb="8" eb="10">
      <t>セイレキ</t>
    </rPh>
    <rPh sb="10" eb="11">
      <t>ドシ</t>
    </rPh>
    <phoneticPr fontId="1"/>
  </si>
  <si>
    <t>施設造成年度
(西暦年)(ａ)</t>
    <rPh sb="0" eb="2">
      <t>シセツ</t>
    </rPh>
    <rPh sb="2" eb="4">
      <t>ゾウセイ</t>
    </rPh>
    <rPh sb="4" eb="5">
      <t>ネン</t>
    </rPh>
    <rPh sb="5" eb="6">
      <t>ド</t>
    </rPh>
    <rPh sb="8" eb="10">
      <t>セイレキ</t>
    </rPh>
    <rPh sb="10" eb="11">
      <t>ネン</t>
    </rPh>
    <phoneticPr fontId="1"/>
  </si>
  <si>
    <t>水路延長
(ｍ)</t>
    <rPh sb="0" eb="2">
      <t>スイロ</t>
    </rPh>
    <rPh sb="2" eb="4">
      <t>エンチョウ</t>
    </rPh>
    <phoneticPr fontId="1"/>
  </si>
  <si>
    <t>内空断面積
(㎡)</t>
    <rPh sb="0" eb="2">
      <t>ナイクウ</t>
    </rPh>
    <rPh sb="2" eb="5">
      <t>ダンメンセキ</t>
    </rPh>
    <phoneticPr fontId="1"/>
  </si>
  <si>
    <t>耐用年数
(年)</t>
    <rPh sb="0" eb="2">
      <t>タイヨウ</t>
    </rPh>
    <rPh sb="2" eb="4">
      <t>ネンスウ</t>
    </rPh>
    <rPh sb="6" eb="7">
      <t>ネン</t>
    </rPh>
    <phoneticPr fontId="1"/>
  </si>
  <si>
    <t>経過年数
(年)(ｂ-ａ)</t>
    <rPh sb="0" eb="2">
      <t>ケイカ</t>
    </rPh>
    <rPh sb="2" eb="4">
      <t>ネンスウ</t>
    </rPh>
    <rPh sb="6" eb="7">
      <t>ネン</t>
    </rPh>
    <phoneticPr fontId="1"/>
  </si>
  <si>
    <t>STEP３　資産価額推計</t>
    <rPh sb="6" eb="8">
      <t>シサン</t>
    </rPh>
    <rPh sb="8" eb="10">
      <t>カガク</t>
    </rPh>
    <rPh sb="10" eb="12">
      <t>スイケイ</t>
    </rPh>
    <phoneticPr fontId="1"/>
  </si>
  <si>
    <t>支出済費用換算計数</t>
    <rPh sb="0" eb="2">
      <t>シシュツ</t>
    </rPh>
    <rPh sb="2" eb="3">
      <t>ズミ</t>
    </rPh>
    <rPh sb="3" eb="5">
      <t>ヒヨウ</t>
    </rPh>
    <rPh sb="5" eb="7">
      <t>カンザン</t>
    </rPh>
    <rPh sb="7" eb="9">
      <t>ケイスウ</t>
    </rPh>
    <phoneticPr fontId="1"/>
  </si>
  <si>
    <t>西暦(年)</t>
    <rPh sb="0" eb="2">
      <t>セイレキ</t>
    </rPh>
    <rPh sb="3" eb="4">
      <t>ネン</t>
    </rPh>
    <phoneticPr fontId="1"/>
  </si>
  <si>
    <t>年度</t>
    <rPh sb="0" eb="2">
      <t>ネンド</t>
    </rPh>
    <phoneticPr fontId="1"/>
  </si>
  <si>
    <t>換算計数</t>
    <rPh sb="0" eb="2">
      <t>カンザン</t>
    </rPh>
    <rPh sb="2" eb="4">
      <t>ケイスウ</t>
    </rPh>
    <phoneticPr fontId="1"/>
  </si>
  <si>
    <t>換算計数
(S50基準)</t>
    <rPh sb="0" eb="2">
      <t>カンザン</t>
    </rPh>
    <rPh sb="2" eb="4">
      <t>ケイスウ</t>
    </rPh>
    <rPh sb="9" eb="11">
      <t>キジュン</t>
    </rPh>
    <phoneticPr fontId="1"/>
  </si>
  <si>
    <t>施工単価
(円/m)</t>
    <rPh sb="0" eb="2">
      <t>セコウ</t>
    </rPh>
    <rPh sb="2" eb="4">
      <t>タンカ</t>
    </rPh>
    <rPh sb="6" eb="7">
      <t>エン</t>
    </rPh>
    <phoneticPr fontId="1"/>
  </si>
  <si>
    <t>ln(x)</t>
    <phoneticPr fontId="1"/>
  </si>
  <si>
    <t>内空断面積入力欄
(㎡)</t>
    <rPh sb="0" eb="1">
      <t>ナイ</t>
    </rPh>
    <rPh sb="1" eb="2">
      <t>クウ</t>
    </rPh>
    <rPh sb="2" eb="5">
      <t>ダンメンセキ</t>
    </rPh>
    <rPh sb="5" eb="8">
      <t>ニュウリョクラン</t>
    </rPh>
    <phoneticPr fontId="1"/>
  </si>
  <si>
    <t>施工単価自動計算
(円/m)</t>
    <rPh sb="0" eb="2">
      <t>セコウ</t>
    </rPh>
    <rPh sb="2" eb="4">
      <t>タンカ</t>
    </rPh>
    <rPh sb="4" eb="6">
      <t>ジドウ</t>
    </rPh>
    <rPh sb="6" eb="8">
      <t>ケイサン</t>
    </rPh>
    <rPh sb="10" eb="11">
      <t>エン</t>
    </rPh>
    <phoneticPr fontId="1"/>
  </si>
  <si>
    <t>再建設費価額
(円/ｍ)</t>
    <rPh sb="0" eb="1">
      <t>サイ</t>
    </rPh>
    <rPh sb="1" eb="4">
      <t>ケンセツヒ</t>
    </rPh>
    <rPh sb="4" eb="6">
      <t>カガク</t>
    </rPh>
    <rPh sb="8" eb="9">
      <t>エン</t>
    </rPh>
    <phoneticPr fontId="1"/>
  </si>
  <si>
    <t>換算価額
(円/ｍ)</t>
    <rPh sb="0" eb="2">
      <t>カンザン</t>
    </rPh>
    <rPh sb="2" eb="4">
      <t>カガク</t>
    </rPh>
    <rPh sb="6" eb="7">
      <t>エン</t>
    </rPh>
    <phoneticPr fontId="1"/>
  </si>
  <si>
    <t>推計取得価額
(円)</t>
    <rPh sb="0" eb="2">
      <t>スイケイ</t>
    </rPh>
    <rPh sb="2" eb="4">
      <t>シュトク</t>
    </rPh>
    <rPh sb="4" eb="6">
      <t>カガク</t>
    </rPh>
    <rPh sb="8" eb="9">
      <t>エン</t>
    </rPh>
    <phoneticPr fontId="1"/>
  </si>
  <si>
    <t>推計現在価額
(円)</t>
    <rPh sb="0" eb="2">
      <t>スイケイ</t>
    </rPh>
    <rPh sb="2" eb="4">
      <t>ゲンザイ</t>
    </rPh>
    <rPh sb="4" eb="6">
      <t>カガク</t>
    </rPh>
    <rPh sb="8" eb="9">
      <t>エン</t>
    </rPh>
    <phoneticPr fontId="1"/>
  </si>
  <si>
    <t>参考諸元（用・排水路の施工単価算定）</t>
    <rPh sb="0" eb="2">
      <t>サンコウ</t>
    </rPh>
    <rPh sb="2" eb="4">
      <t>ショゲン</t>
    </rPh>
    <rPh sb="5" eb="6">
      <t>ヨウ</t>
    </rPh>
    <rPh sb="7" eb="10">
      <t>ハイスイロ</t>
    </rPh>
    <rPh sb="11" eb="13">
      <t>セコウ</t>
    </rPh>
    <rPh sb="13" eb="15">
      <t>タンカ</t>
    </rPh>
    <rPh sb="15" eb="17">
      <t>サンテイ</t>
    </rPh>
    <phoneticPr fontId="1"/>
  </si>
  <si>
    <t>１　対象工種</t>
    <rPh sb="2" eb="4">
      <t>タイショウ</t>
    </rPh>
    <rPh sb="4" eb="6">
      <t>コウシュ</t>
    </rPh>
    <phoneticPr fontId="1"/>
  </si>
  <si>
    <t>水路幅</t>
    <rPh sb="0" eb="2">
      <t>スイロ</t>
    </rPh>
    <rPh sb="2" eb="3">
      <t>ハバ</t>
    </rPh>
    <phoneticPr fontId="1"/>
  </si>
  <si>
    <t>水路高</t>
    <rPh sb="0" eb="2">
      <t>スイロ</t>
    </rPh>
    <rPh sb="2" eb="3">
      <t>タカ</t>
    </rPh>
    <phoneticPr fontId="1"/>
  </si>
  <si>
    <t>～</t>
    <phoneticPr fontId="1"/>
  </si>
  <si>
    <t>積算工種</t>
    <rPh sb="0" eb="2">
      <t>セキサン</t>
    </rPh>
    <rPh sb="2" eb="4">
      <t>コウシュ</t>
    </rPh>
    <phoneticPr fontId="1"/>
  </si>
  <si>
    <t>水路断面（mm）</t>
    <rPh sb="0" eb="2">
      <t>スイロ</t>
    </rPh>
    <rPh sb="2" eb="4">
      <t>ダンメン</t>
    </rPh>
    <phoneticPr fontId="1"/>
  </si>
  <si>
    <t>ヒューム管</t>
    <rPh sb="4" eb="5">
      <t>カン</t>
    </rPh>
    <phoneticPr fontId="1"/>
  </si>
  <si>
    <t>Ｕ型水路</t>
    <rPh sb="1" eb="2">
      <t>ガタ</t>
    </rPh>
    <rPh sb="2" eb="4">
      <t>スイロ</t>
    </rPh>
    <phoneticPr fontId="1"/>
  </si>
  <si>
    <t>Ｕ型排水路</t>
    <rPh sb="1" eb="2">
      <t>ガタ</t>
    </rPh>
    <rPh sb="2" eb="5">
      <t>ハイスイロ</t>
    </rPh>
    <phoneticPr fontId="1"/>
  </si>
  <si>
    <t>Ｖ型柵渠</t>
    <rPh sb="1" eb="2">
      <t>ガタ</t>
    </rPh>
    <rPh sb="2" eb="3">
      <t>サク</t>
    </rPh>
    <rPh sb="3" eb="4">
      <t>キョ</t>
    </rPh>
    <phoneticPr fontId="1"/>
  </si>
  <si>
    <t>ブロック積</t>
    <rPh sb="4" eb="5">
      <t>ツ</t>
    </rPh>
    <phoneticPr fontId="1"/>
  </si>
  <si>
    <t>遠心力鉄筋コンクリート管（ヒューム管）</t>
    <rPh sb="0" eb="3">
      <t>エンシンリョク</t>
    </rPh>
    <rPh sb="3" eb="5">
      <t>テッキン</t>
    </rPh>
    <rPh sb="11" eb="12">
      <t>カン</t>
    </rPh>
    <rPh sb="17" eb="18">
      <t>カン</t>
    </rPh>
    <phoneticPr fontId="1"/>
  </si>
  <si>
    <t>鉄筋コンクリートフリューム（Ｕ字フリューム）</t>
    <rPh sb="0" eb="2">
      <t>テッキン</t>
    </rPh>
    <rPh sb="15" eb="16">
      <t>ジ</t>
    </rPh>
    <phoneticPr fontId="1"/>
  </si>
  <si>
    <t>鉄筋コンクリート排水フリューム、鉄筋コンクリート大型水路、水路用鉄筋コンクリートＬ型ブロック</t>
    <phoneticPr fontId="1"/>
  </si>
  <si>
    <t xml:space="preserve">φ600 </t>
    <phoneticPr fontId="1"/>
  </si>
  <si>
    <t xml:space="preserve">φ200 </t>
    <phoneticPr fontId="1"/>
  </si>
  <si>
    <t>コンクリート板柵渠（Ｖ型柵渠）（北海道開発局参考歩掛）</t>
    <rPh sb="6" eb="7">
      <t>イタ</t>
    </rPh>
    <rPh sb="7" eb="8">
      <t>サク</t>
    </rPh>
    <rPh sb="8" eb="9">
      <t>キョ</t>
    </rPh>
    <rPh sb="11" eb="12">
      <t>ガタ</t>
    </rPh>
    <rPh sb="12" eb="13">
      <t>サク</t>
    </rPh>
    <rPh sb="13" eb="14">
      <t>キョ</t>
    </rPh>
    <rPh sb="16" eb="19">
      <t>ホッカイドウ</t>
    </rPh>
    <rPh sb="19" eb="22">
      <t>カイハツキョク</t>
    </rPh>
    <rPh sb="22" eb="24">
      <t>サンコウ</t>
    </rPh>
    <rPh sb="24" eb="25">
      <t>ブ</t>
    </rPh>
    <rPh sb="25" eb="26">
      <t>ガカリ</t>
    </rPh>
    <phoneticPr fontId="1"/>
  </si>
  <si>
    <t>コンクリートブロック積</t>
    <rPh sb="10" eb="11">
      <t>ツ</t>
    </rPh>
    <phoneticPr fontId="1"/>
  </si>
  <si>
    <t>※　水路幅は水路底幅とする。</t>
    <rPh sb="2" eb="4">
      <t>スイロ</t>
    </rPh>
    <rPh sb="4" eb="5">
      <t>ハバ</t>
    </rPh>
    <rPh sb="6" eb="8">
      <t>スイロ</t>
    </rPh>
    <rPh sb="8" eb="9">
      <t>ソコ</t>
    </rPh>
    <rPh sb="9" eb="10">
      <t>ハバ</t>
    </rPh>
    <phoneticPr fontId="1"/>
  </si>
  <si>
    <t>２　積算条件</t>
    <rPh sb="2" eb="4">
      <t>セキサン</t>
    </rPh>
    <rPh sb="4" eb="6">
      <t>ジョウケン</t>
    </rPh>
    <phoneticPr fontId="1"/>
  </si>
  <si>
    <t>　①　現場土質：砂質土</t>
    <rPh sb="3" eb="5">
      <t>ゲンバ</t>
    </rPh>
    <rPh sb="5" eb="7">
      <t>ドシツ</t>
    </rPh>
    <rPh sb="8" eb="9">
      <t>サ</t>
    </rPh>
    <rPh sb="9" eb="10">
      <t>シツ</t>
    </rPh>
    <rPh sb="10" eb="11">
      <t>ド</t>
    </rPh>
    <phoneticPr fontId="1"/>
  </si>
  <si>
    <t>　②　土捨て場距離：Ｌ＝10km</t>
    <rPh sb="3" eb="4">
      <t>ド</t>
    </rPh>
    <rPh sb="4" eb="5">
      <t>ス</t>
    </rPh>
    <rPh sb="6" eb="7">
      <t>バ</t>
    </rPh>
    <rPh sb="7" eb="9">
      <t>キョリ</t>
    </rPh>
    <phoneticPr fontId="1"/>
  </si>
  <si>
    <t>　③　単価地域：H23.3静岡県（大井川地区）ただし、単価がない場合は近隣地域の単価</t>
    <rPh sb="3" eb="5">
      <t>タンカ</t>
    </rPh>
    <rPh sb="5" eb="7">
      <t>チイキ</t>
    </rPh>
    <rPh sb="13" eb="16">
      <t>シズオカケン</t>
    </rPh>
    <rPh sb="17" eb="20">
      <t>オオイガワ</t>
    </rPh>
    <rPh sb="20" eb="22">
      <t>チク</t>
    </rPh>
    <rPh sb="27" eb="29">
      <t>タンカ</t>
    </rPh>
    <rPh sb="32" eb="34">
      <t>バアイ</t>
    </rPh>
    <rPh sb="35" eb="37">
      <t>キンリン</t>
    </rPh>
    <rPh sb="37" eb="39">
      <t>チイキ</t>
    </rPh>
    <rPh sb="40" eb="42">
      <t>タンカ</t>
    </rPh>
    <phoneticPr fontId="1"/>
  </si>
  <si>
    <t>　④　施工単価：100ｍ当り工事費（諸経費込）からｍ当り施工単価を算出する</t>
    <rPh sb="3" eb="5">
      <t>セコウ</t>
    </rPh>
    <rPh sb="5" eb="7">
      <t>タンカ</t>
    </rPh>
    <rPh sb="12" eb="13">
      <t>アタリ</t>
    </rPh>
    <rPh sb="14" eb="17">
      <t>コウジヒ</t>
    </rPh>
    <rPh sb="18" eb="21">
      <t>ショケイヒ</t>
    </rPh>
    <rPh sb="21" eb="22">
      <t>コ</t>
    </rPh>
    <rPh sb="26" eb="27">
      <t>アタリ</t>
    </rPh>
    <rPh sb="28" eb="30">
      <t>セコウ</t>
    </rPh>
    <rPh sb="30" eb="32">
      <t>タンカ</t>
    </rPh>
    <rPh sb="33" eb="35">
      <t>サンシュツ</t>
    </rPh>
    <phoneticPr fontId="1"/>
  </si>
  <si>
    <t>　　　　施工単価（円/ｍ）＝（直接工事費（円/100ｍ）＋諸経費）/100ｍ</t>
    <rPh sb="4" eb="6">
      <t>セコウ</t>
    </rPh>
    <rPh sb="6" eb="8">
      <t>タンカ</t>
    </rPh>
    <rPh sb="9" eb="10">
      <t>エン</t>
    </rPh>
    <rPh sb="15" eb="17">
      <t>チョクセツ</t>
    </rPh>
    <rPh sb="17" eb="20">
      <t>コウジヒ</t>
    </rPh>
    <rPh sb="21" eb="22">
      <t>エン</t>
    </rPh>
    <rPh sb="29" eb="32">
      <t>ショケイヒ</t>
    </rPh>
    <phoneticPr fontId="1"/>
  </si>
  <si>
    <t>３　留意事項</t>
    <rPh sb="2" eb="4">
      <t>リュウイ</t>
    </rPh>
    <rPh sb="4" eb="6">
      <t>ジコウ</t>
    </rPh>
    <phoneticPr fontId="1"/>
  </si>
  <si>
    <t>　　施工単価には、以下の費用が含まれていない。</t>
    <rPh sb="2" eb="4">
      <t>セコウ</t>
    </rPh>
    <rPh sb="4" eb="6">
      <t>タンカ</t>
    </rPh>
    <rPh sb="9" eb="11">
      <t>イカ</t>
    </rPh>
    <rPh sb="12" eb="14">
      <t>ヒヨウ</t>
    </rPh>
    <rPh sb="15" eb="16">
      <t>フク</t>
    </rPh>
    <phoneticPr fontId="1"/>
  </si>
  <si>
    <t>　①　付帯施設（分水工、落差工、管理用道路、安全施設等）の施工に要する費用</t>
    <rPh sb="3" eb="5">
      <t>フタイ</t>
    </rPh>
    <rPh sb="5" eb="7">
      <t>シセツ</t>
    </rPh>
    <rPh sb="8" eb="10">
      <t>ブンスイ</t>
    </rPh>
    <rPh sb="10" eb="11">
      <t>コウ</t>
    </rPh>
    <rPh sb="12" eb="14">
      <t>ラクサ</t>
    </rPh>
    <rPh sb="14" eb="15">
      <t>コウ</t>
    </rPh>
    <rPh sb="16" eb="19">
      <t>カンリヨウ</t>
    </rPh>
    <rPh sb="19" eb="21">
      <t>ドウロ</t>
    </rPh>
    <rPh sb="22" eb="24">
      <t>アンゼン</t>
    </rPh>
    <rPh sb="24" eb="26">
      <t>シセツ</t>
    </rPh>
    <rPh sb="26" eb="27">
      <t>トウ</t>
    </rPh>
    <rPh sb="29" eb="31">
      <t>セコウ</t>
    </rPh>
    <rPh sb="32" eb="33">
      <t>ヨウ</t>
    </rPh>
    <rPh sb="35" eb="37">
      <t>ヒヨウ</t>
    </rPh>
    <phoneticPr fontId="1"/>
  </si>
  <si>
    <t>　②　仮設（仮設道路、湧水処理、土留、道・水路仮廻し等）に要する費用</t>
    <rPh sb="3" eb="5">
      <t>カセツ</t>
    </rPh>
    <rPh sb="6" eb="8">
      <t>カセツ</t>
    </rPh>
    <rPh sb="8" eb="10">
      <t>ドウロ</t>
    </rPh>
    <rPh sb="11" eb="13">
      <t>ユウスイ</t>
    </rPh>
    <rPh sb="13" eb="15">
      <t>ショリ</t>
    </rPh>
    <rPh sb="16" eb="18">
      <t>ドド</t>
    </rPh>
    <rPh sb="19" eb="20">
      <t>ミチ</t>
    </rPh>
    <rPh sb="21" eb="23">
      <t>スイロ</t>
    </rPh>
    <rPh sb="23" eb="24">
      <t>カリ</t>
    </rPh>
    <rPh sb="24" eb="25">
      <t>マワ</t>
    </rPh>
    <rPh sb="26" eb="27">
      <t>トウ</t>
    </rPh>
    <rPh sb="29" eb="30">
      <t>ヨウ</t>
    </rPh>
    <rPh sb="32" eb="34">
      <t>ヒヨウ</t>
    </rPh>
    <phoneticPr fontId="1"/>
  </si>
  <si>
    <t>　③　原形復旧（道路、耕作地）に要する費用</t>
    <rPh sb="3" eb="5">
      <t>ゲンケイ</t>
    </rPh>
    <rPh sb="5" eb="7">
      <t>フッキュウ</t>
    </rPh>
    <rPh sb="8" eb="10">
      <t>ドウロ</t>
    </rPh>
    <rPh sb="11" eb="14">
      <t>コウサクチ</t>
    </rPh>
    <rPh sb="16" eb="17">
      <t>ヨウ</t>
    </rPh>
    <rPh sb="19" eb="21">
      <t>ヒヨウ</t>
    </rPh>
    <phoneticPr fontId="1"/>
  </si>
  <si>
    <t>　④　工事用地の借地、補償に要する費用</t>
    <rPh sb="3" eb="5">
      <t>コウジ</t>
    </rPh>
    <rPh sb="5" eb="7">
      <t>ヨウチ</t>
    </rPh>
    <rPh sb="8" eb="10">
      <t>シャクチ</t>
    </rPh>
    <rPh sb="11" eb="13">
      <t>ホショウ</t>
    </rPh>
    <rPh sb="14" eb="15">
      <t>ヨウ</t>
    </rPh>
    <rPh sb="17" eb="19">
      <t>ヒヨウ</t>
    </rPh>
    <phoneticPr fontId="1"/>
  </si>
  <si>
    <r>
      <rPr>
        <sz val="9"/>
        <color theme="1"/>
        <rFont val="ＭＳ ゴシック"/>
        <family val="3"/>
        <charset val="128"/>
      </rPr>
      <t xml:space="preserve">推計減価償却累計額
</t>
    </r>
    <r>
      <rPr>
        <sz val="10"/>
        <color theme="1"/>
        <rFont val="ＭＳ ゴシック"/>
        <family val="3"/>
        <charset val="128"/>
      </rPr>
      <t>(円)</t>
    </r>
    <rPh sb="0" eb="2">
      <t>スイケイ</t>
    </rPh>
    <rPh sb="2" eb="4">
      <t>ゲンカ</t>
    </rPh>
    <rPh sb="4" eb="6">
      <t>ショウキャク</t>
    </rPh>
    <rPh sb="6" eb="9">
      <t>ルイケイガク</t>
    </rPh>
    <rPh sb="11" eb="12">
      <t>エン</t>
    </rPh>
    <phoneticPr fontId="1"/>
  </si>
  <si>
    <t>資産価額推計参考データベース（水路）</t>
    <rPh sb="0" eb="2">
      <t>シサン</t>
    </rPh>
    <rPh sb="2" eb="4">
      <t>カガク</t>
    </rPh>
    <rPh sb="4" eb="6">
      <t>スイケイ</t>
    </rPh>
    <rPh sb="6" eb="8">
      <t>サンコウ</t>
    </rPh>
    <rPh sb="15" eb="17">
      <t>スイロ</t>
    </rPh>
    <phoneticPr fontId="1"/>
  </si>
  <si>
    <t>支出済費用換算計数</t>
    <rPh sb="0" eb="2">
      <t>シシュツ</t>
    </rPh>
    <rPh sb="2" eb="3">
      <t>ズミ</t>
    </rPh>
    <rPh sb="3" eb="5">
      <t>ヒヨウ</t>
    </rPh>
    <rPh sb="5" eb="7">
      <t>カンザン</t>
    </rPh>
    <rPh sb="7" eb="9">
      <t>ケイスウ</t>
    </rPh>
    <phoneticPr fontId="1"/>
  </si>
  <si>
    <t>⑤コンクリートブロック積</t>
    <phoneticPr fontId="1"/>
  </si>
  <si>
    <t>⑤コンクリートブロック積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</si>
</sst>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_ "/>
    <numFmt numFmtId="177" formatCode="#,##0_ "/>
    <numFmt numFmtId="178" formatCode="#,##0.0000_ "/>
    <numFmt numFmtId="179" formatCode="&quot;(&quot;ggge&quot;年度)&quot;"/>
    <numFmt numFmtId="180" formatCode="#,##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8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vertical="center" shrinkToFit="1"/>
    </xf>
    <xf numFmtId="0" fontId="2" fillId="3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vertical="center" shrinkToFit="1"/>
    </xf>
    <xf numFmtId="0" fontId="9" fillId="0" borderId="0" xfId="0" applyFont="1">
      <alignment vertical="center"/>
    </xf>
    <xf numFmtId="180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3" borderId="7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 shrinkToFit="1"/>
    </xf>
    <xf numFmtId="179" fontId="2" fillId="0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①遠心力鉄筋コンクリート管（ヒューム管）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資産価額推計DB!$C$16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3566469816272965"/>
                  <c:y val="-2.9641294838145232E-2"/>
                </c:manualLayout>
              </c:layout>
              <c:numFmt formatCode="General" sourceLinked="0"/>
            </c:trendlineLbl>
          </c:trendline>
          <c:xVal>
            <c:numRef>
              <c:f>資産価額推計DB!$B$17:$B$21</c:f>
              <c:numCache>
                <c:formatCode>#,##0.000_ </c:formatCode>
                <c:ptCount val="5"/>
                <c:pt idx="0">
                  <c:v>3.1E-2</c:v>
                </c:pt>
                <c:pt idx="1">
                  <c:v>7.0999999999999994E-2</c:v>
                </c:pt>
                <c:pt idx="2">
                  <c:v>0.126</c:v>
                </c:pt>
                <c:pt idx="3">
                  <c:v>0.19600000000000001</c:v>
                </c:pt>
                <c:pt idx="4">
                  <c:v>0.28299999999999997</c:v>
                </c:pt>
              </c:numCache>
            </c:numRef>
          </c:xVal>
          <c:yVal>
            <c:numRef>
              <c:f>資産価額推計DB!$C$17:$C$21</c:f>
              <c:numCache>
                <c:formatCode>#,##0_ </c:formatCode>
                <c:ptCount val="5"/>
                <c:pt idx="0">
                  <c:v>15743</c:v>
                </c:pt>
                <c:pt idx="1">
                  <c:v>19671</c:v>
                </c:pt>
                <c:pt idx="2">
                  <c:v>27062</c:v>
                </c:pt>
                <c:pt idx="3">
                  <c:v>35517</c:v>
                </c:pt>
                <c:pt idx="4">
                  <c:v>42721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51464"/>
        <c:axId val="120851856"/>
      </c:scatterChart>
      <c:valAx>
        <c:axId val="120851464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20851856"/>
        <c:crosses val="autoZero"/>
        <c:crossBetween val="midCat"/>
      </c:valAx>
      <c:valAx>
        <c:axId val="12085185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20851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⑤コンクリートブロック積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資産価額推計DB!$C$82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659103237095363"/>
                  <c:y val="2.5914260717410324E-2"/>
                </c:manualLayout>
              </c:layout>
              <c:numFmt formatCode="General" sourceLinked="0"/>
            </c:trendlineLbl>
          </c:trendline>
          <c:xVal>
            <c:numRef>
              <c:f>資産価額推計DB!$B$83:$B$88</c:f>
              <c:numCache>
                <c:formatCode>#,##0.000_ </c:formatCode>
                <c:ptCount val="6"/>
                <c:pt idx="0">
                  <c:v>4.8920000000000003</c:v>
                </c:pt>
                <c:pt idx="1">
                  <c:v>6.1829999999999998</c:v>
                </c:pt>
                <c:pt idx="2">
                  <c:v>8.4</c:v>
                </c:pt>
                <c:pt idx="3">
                  <c:v>10.4</c:v>
                </c:pt>
                <c:pt idx="4">
                  <c:v>12.923</c:v>
                </c:pt>
                <c:pt idx="5">
                  <c:v>15.023</c:v>
                </c:pt>
              </c:numCache>
            </c:numRef>
          </c:xVal>
          <c:yVal>
            <c:numRef>
              <c:f>資産価額推計DB!$C$83:$C$88</c:f>
              <c:numCache>
                <c:formatCode>#,##0_ </c:formatCode>
                <c:ptCount val="6"/>
                <c:pt idx="0">
                  <c:v>113061</c:v>
                </c:pt>
                <c:pt idx="1">
                  <c:v>123603</c:v>
                </c:pt>
                <c:pt idx="2">
                  <c:v>136131</c:v>
                </c:pt>
                <c:pt idx="3">
                  <c:v>141336</c:v>
                </c:pt>
                <c:pt idx="4">
                  <c:v>153786</c:v>
                </c:pt>
                <c:pt idx="5">
                  <c:v>159222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58640"/>
        <c:axId val="192659032"/>
      </c:scatterChart>
      <c:valAx>
        <c:axId val="192658640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2659032"/>
        <c:crosses val="autoZero"/>
        <c:crossBetween val="midCat"/>
      </c:valAx>
      <c:valAx>
        <c:axId val="19265903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2658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030555555555541"/>
          <c:y val="0.51150080198308545"/>
          <c:w val="0.26469444444444445"/>
          <c:h val="0.279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②鉄筋コンクリートフリューム（Ｕ字フリューム）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資産価額推計DB!$C$32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6060301837270342"/>
                  <c:y val="-7.3942840478273555E-2"/>
                </c:manualLayout>
              </c:layout>
              <c:numFmt formatCode="General" sourceLinked="0"/>
            </c:trendlineLbl>
          </c:trendline>
          <c:xVal>
            <c:numRef>
              <c:f>資産価額推計DB!$B$33:$B$37</c:f>
              <c:numCache>
                <c:formatCode>#,##0.000_ </c:formatCode>
                <c:ptCount val="5"/>
                <c:pt idx="0">
                  <c:v>5.3999999999999999E-2</c:v>
                </c:pt>
                <c:pt idx="1">
                  <c:v>7.2999999999999995E-2</c:v>
                </c:pt>
                <c:pt idx="2">
                  <c:v>0.125</c:v>
                </c:pt>
                <c:pt idx="3">
                  <c:v>0.188</c:v>
                </c:pt>
                <c:pt idx="4">
                  <c:v>0.26500000000000001</c:v>
                </c:pt>
              </c:numCache>
            </c:numRef>
          </c:xVal>
          <c:yVal>
            <c:numRef>
              <c:f>資産価額推計DB!$C$33:$C$37</c:f>
              <c:numCache>
                <c:formatCode>#,##0_ </c:formatCode>
                <c:ptCount val="5"/>
                <c:pt idx="0">
                  <c:v>9701</c:v>
                </c:pt>
                <c:pt idx="1">
                  <c:v>10998</c:v>
                </c:pt>
                <c:pt idx="2">
                  <c:v>12279</c:v>
                </c:pt>
                <c:pt idx="3">
                  <c:v>16320</c:v>
                </c:pt>
                <c:pt idx="4">
                  <c:v>21894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52640"/>
        <c:axId val="192417824"/>
      </c:scatterChart>
      <c:valAx>
        <c:axId val="120852640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2417824"/>
        <c:crosses val="autoZero"/>
        <c:crossBetween val="midCat"/>
      </c:valAx>
      <c:valAx>
        <c:axId val="19241782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20852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③鉄筋コンクリート排水フリューム、鉄筋コンクリート大型水路、水路用鉄筋コンクリートＬ型ブロック</a:t>
            </a:r>
            <a:endParaRPr lang="en-US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資産価額推計DB!$C$50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943274278215223"/>
                  <c:y val="-9.3935914260717415E-2"/>
                </c:manualLayout>
              </c:layout>
              <c:numFmt formatCode="General" sourceLinked="0"/>
            </c:trendlineLbl>
          </c:trendline>
          <c:xVal>
            <c:numRef>
              <c:f>資産価額推計DB!$B$51:$B$63</c:f>
              <c:numCache>
                <c:formatCode>#,##0.000_ </c:formatCode>
                <c:ptCount val="13"/>
                <c:pt idx="0">
                  <c:v>8.4000000000000005E-2</c:v>
                </c:pt>
                <c:pt idx="1">
                  <c:v>0.152</c:v>
                </c:pt>
                <c:pt idx="2">
                  <c:v>0.19</c:v>
                </c:pt>
                <c:pt idx="3">
                  <c:v>0.34499999999999997</c:v>
                </c:pt>
                <c:pt idx="4">
                  <c:v>0.78</c:v>
                </c:pt>
                <c:pt idx="5">
                  <c:v>1.1479999999999999</c:v>
                </c:pt>
                <c:pt idx="6">
                  <c:v>1.365</c:v>
                </c:pt>
                <c:pt idx="7">
                  <c:v>1.752</c:v>
                </c:pt>
                <c:pt idx="8">
                  <c:v>2.4</c:v>
                </c:pt>
                <c:pt idx="9">
                  <c:v>3</c:v>
                </c:pt>
                <c:pt idx="10">
                  <c:v>3.6</c:v>
                </c:pt>
                <c:pt idx="11">
                  <c:v>4.2</c:v>
                </c:pt>
                <c:pt idx="12">
                  <c:v>4.8</c:v>
                </c:pt>
              </c:numCache>
            </c:numRef>
          </c:xVal>
          <c:yVal>
            <c:numRef>
              <c:f>資産価額推計DB!$C$51:$C$63</c:f>
              <c:numCache>
                <c:formatCode>#,##0_ </c:formatCode>
                <c:ptCount val="13"/>
                <c:pt idx="0">
                  <c:v>8807</c:v>
                </c:pt>
                <c:pt idx="1">
                  <c:v>13548</c:v>
                </c:pt>
                <c:pt idx="2">
                  <c:v>15549</c:v>
                </c:pt>
                <c:pt idx="3">
                  <c:v>19919</c:v>
                </c:pt>
                <c:pt idx="4">
                  <c:v>45833</c:v>
                </c:pt>
                <c:pt idx="5">
                  <c:v>56057</c:v>
                </c:pt>
                <c:pt idx="6">
                  <c:v>64456</c:v>
                </c:pt>
                <c:pt idx="7">
                  <c:v>78606</c:v>
                </c:pt>
                <c:pt idx="8">
                  <c:v>118525</c:v>
                </c:pt>
                <c:pt idx="9">
                  <c:v>137766</c:v>
                </c:pt>
                <c:pt idx="10">
                  <c:v>156939</c:v>
                </c:pt>
                <c:pt idx="11">
                  <c:v>176035</c:v>
                </c:pt>
                <c:pt idx="12">
                  <c:v>195090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8608"/>
        <c:axId val="192419000"/>
      </c:scatterChart>
      <c:valAx>
        <c:axId val="192418608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2419000"/>
        <c:crosses val="autoZero"/>
        <c:crossBetween val="midCat"/>
      </c:valAx>
      <c:valAx>
        <c:axId val="192419000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2418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④コンクリート板柵渠（Ｖ型柵渠）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資産価額推計DB!$C$66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659103237095363"/>
                  <c:y val="2.5914260717410324E-2"/>
                </c:manualLayout>
              </c:layout>
              <c:numFmt formatCode="General" sourceLinked="0"/>
            </c:trendlineLbl>
          </c:trendline>
          <c:xVal>
            <c:numRef>
              <c:f>資産価額推計DB!$B$67:$B$73</c:f>
              <c:numCache>
                <c:formatCode>#,##0.000_ </c:formatCode>
                <c:ptCount val="7"/>
                <c:pt idx="0">
                  <c:v>9.2230000000000008</c:v>
                </c:pt>
                <c:pt idx="1">
                  <c:v>9.6029999999999998</c:v>
                </c:pt>
                <c:pt idx="2">
                  <c:v>10.4</c:v>
                </c:pt>
                <c:pt idx="3">
                  <c:v>10.8</c:v>
                </c:pt>
                <c:pt idx="4">
                  <c:v>11.663</c:v>
                </c:pt>
                <c:pt idx="5">
                  <c:v>12.083</c:v>
                </c:pt>
                <c:pt idx="6">
                  <c:v>13.012</c:v>
                </c:pt>
              </c:numCache>
            </c:numRef>
          </c:xVal>
          <c:yVal>
            <c:numRef>
              <c:f>資産価額推計DB!$C$67:$C$73</c:f>
              <c:numCache>
                <c:formatCode>#,##0_ </c:formatCode>
                <c:ptCount val="7"/>
                <c:pt idx="0">
                  <c:v>101852</c:v>
                </c:pt>
                <c:pt idx="1">
                  <c:v>103059</c:v>
                </c:pt>
                <c:pt idx="2">
                  <c:v>110776</c:v>
                </c:pt>
                <c:pt idx="3">
                  <c:v>112057</c:v>
                </c:pt>
                <c:pt idx="4">
                  <c:v>119907</c:v>
                </c:pt>
                <c:pt idx="5">
                  <c:v>121235</c:v>
                </c:pt>
                <c:pt idx="6">
                  <c:v>129236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9784"/>
        <c:axId val="192420176"/>
      </c:scatterChart>
      <c:valAx>
        <c:axId val="192419784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2420176"/>
        <c:crosses val="autoZero"/>
        <c:crossBetween val="midCat"/>
      </c:valAx>
      <c:valAx>
        <c:axId val="19242017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24197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030555555555541"/>
          <c:y val="0.51150080198308545"/>
          <c:w val="0.26469444444444445"/>
          <c:h val="0.279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⑤コンクリートブロック積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資産価額推計DB!$C$82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659103237095363"/>
                  <c:y val="2.5914260717410324E-2"/>
                </c:manualLayout>
              </c:layout>
              <c:numFmt formatCode="General" sourceLinked="0"/>
            </c:trendlineLbl>
          </c:trendline>
          <c:xVal>
            <c:numRef>
              <c:f>資産価額推計DB!$B$83:$B$88</c:f>
              <c:numCache>
                <c:formatCode>#,##0.000_ </c:formatCode>
                <c:ptCount val="6"/>
                <c:pt idx="0">
                  <c:v>4.8920000000000003</c:v>
                </c:pt>
                <c:pt idx="1">
                  <c:v>6.1829999999999998</c:v>
                </c:pt>
                <c:pt idx="2">
                  <c:v>8.4</c:v>
                </c:pt>
                <c:pt idx="3">
                  <c:v>10.4</c:v>
                </c:pt>
                <c:pt idx="4">
                  <c:v>12.923</c:v>
                </c:pt>
                <c:pt idx="5">
                  <c:v>15.023</c:v>
                </c:pt>
              </c:numCache>
            </c:numRef>
          </c:xVal>
          <c:yVal>
            <c:numRef>
              <c:f>資産価額推計DB!$C$83:$C$88</c:f>
              <c:numCache>
                <c:formatCode>#,##0_ </c:formatCode>
                <c:ptCount val="6"/>
                <c:pt idx="0">
                  <c:v>113061</c:v>
                </c:pt>
                <c:pt idx="1">
                  <c:v>123603</c:v>
                </c:pt>
                <c:pt idx="2">
                  <c:v>136131</c:v>
                </c:pt>
                <c:pt idx="3">
                  <c:v>141336</c:v>
                </c:pt>
                <c:pt idx="4">
                  <c:v>153786</c:v>
                </c:pt>
                <c:pt idx="5">
                  <c:v>159222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09064"/>
        <c:axId val="193109456"/>
      </c:scatterChart>
      <c:valAx>
        <c:axId val="193109064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3109456"/>
        <c:crosses val="autoZero"/>
        <c:crossBetween val="midCat"/>
      </c:valAx>
      <c:valAx>
        <c:axId val="19310945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3109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030555555555541"/>
          <c:y val="0.51150080198308545"/>
          <c:w val="0.26469444444444445"/>
          <c:h val="0.279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①遠心力鉄筋コンクリート管（ヒューム管）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資産価額推計DB!$C$16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3566469816272965"/>
                  <c:y val="-2.9641294838145232E-2"/>
                </c:manualLayout>
              </c:layout>
              <c:numFmt formatCode="General" sourceLinked="0"/>
            </c:trendlineLbl>
          </c:trendline>
          <c:xVal>
            <c:numRef>
              <c:f>資産価額推計DB!$B$17:$B$21</c:f>
              <c:numCache>
                <c:formatCode>#,##0.000_ </c:formatCode>
                <c:ptCount val="5"/>
                <c:pt idx="0">
                  <c:v>3.1E-2</c:v>
                </c:pt>
                <c:pt idx="1">
                  <c:v>7.0999999999999994E-2</c:v>
                </c:pt>
                <c:pt idx="2">
                  <c:v>0.126</c:v>
                </c:pt>
                <c:pt idx="3">
                  <c:v>0.19600000000000001</c:v>
                </c:pt>
                <c:pt idx="4">
                  <c:v>0.28299999999999997</c:v>
                </c:pt>
              </c:numCache>
            </c:numRef>
          </c:xVal>
          <c:yVal>
            <c:numRef>
              <c:f>資産価額推計DB!$C$17:$C$21</c:f>
              <c:numCache>
                <c:formatCode>#,##0_ </c:formatCode>
                <c:ptCount val="5"/>
                <c:pt idx="0">
                  <c:v>15743</c:v>
                </c:pt>
                <c:pt idx="1">
                  <c:v>19671</c:v>
                </c:pt>
                <c:pt idx="2">
                  <c:v>27062</c:v>
                </c:pt>
                <c:pt idx="3">
                  <c:v>35517</c:v>
                </c:pt>
                <c:pt idx="4">
                  <c:v>42721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10240"/>
        <c:axId val="193110632"/>
      </c:scatterChart>
      <c:valAx>
        <c:axId val="193110240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3110632"/>
        <c:crosses val="autoZero"/>
        <c:crossBetween val="midCat"/>
      </c:valAx>
      <c:valAx>
        <c:axId val="19311063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3110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②鉄筋コンクリートフリューム（Ｕ字フリューム）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資産価額推計DB!$C$32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6060301837270342"/>
                  <c:y val="-7.3942840478273555E-2"/>
                </c:manualLayout>
              </c:layout>
              <c:numFmt formatCode="General" sourceLinked="0"/>
            </c:trendlineLbl>
          </c:trendline>
          <c:xVal>
            <c:numRef>
              <c:f>資産価額推計DB!$B$33:$B$37</c:f>
              <c:numCache>
                <c:formatCode>#,##0.000_ </c:formatCode>
                <c:ptCount val="5"/>
                <c:pt idx="0">
                  <c:v>5.3999999999999999E-2</c:v>
                </c:pt>
                <c:pt idx="1">
                  <c:v>7.2999999999999995E-2</c:v>
                </c:pt>
                <c:pt idx="2">
                  <c:v>0.125</c:v>
                </c:pt>
                <c:pt idx="3">
                  <c:v>0.188</c:v>
                </c:pt>
                <c:pt idx="4">
                  <c:v>0.26500000000000001</c:v>
                </c:pt>
              </c:numCache>
            </c:numRef>
          </c:xVal>
          <c:yVal>
            <c:numRef>
              <c:f>資産価額推計DB!$C$33:$C$37</c:f>
              <c:numCache>
                <c:formatCode>#,##0_ </c:formatCode>
                <c:ptCount val="5"/>
                <c:pt idx="0">
                  <c:v>9701</c:v>
                </c:pt>
                <c:pt idx="1">
                  <c:v>10998</c:v>
                </c:pt>
                <c:pt idx="2">
                  <c:v>12279</c:v>
                </c:pt>
                <c:pt idx="3">
                  <c:v>16320</c:v>
                </c:pt>
                <c:pt idx="4">
                  <c:v>21894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11416"/>
        <c:axId val="192656288"/>
      </c:scatterChart>
      <c:valAx>
        <c:axId val="193111416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2656288"/>
        <c:crosses val="autoZero"/>
        <c:crossBetween val="midCat"/>
      </c:valAx>
      <c:valAx>
        <c:axId val="19265628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3111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③鉄筋コンクリート排水フリューム、鉄筋コンクリート大型水路、水路用鉄筋コンクリートＬ型ブロック</a:t>
            </a:r>
            <a:endParaRPr lang="en-US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資産価額推計DB!$C$50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943274278215223"/>
                  <c:y val="-9.3935914260717415E-2"/>
                </c:manualLayout>
              </c:layout>
              <c:numFmt formatCode="General" sourceLinked="0"/>
            </c:trendlineLbl>
          </c:trendline>
          <c:xVal>
            <c:numRef>
              <c:f>資産価額推計DB!$B$51:$B$63</c:f>
              <c:numCache>
                <c:formatCode>#,##0.000_ </c:formatCode>
                <c:ptCount val="13"/>
                <c:pt idx="0">
                  <c:v>8.4000000000000005E-2</c:v>
                </c:pt>
                <c:pt idx="1">
                  <c:v>0.152</c:v>
                </c:pt>
                <c:pt idx="2">
                  <c:v>0.19</c:v>
                </c:pt>
                <c:pt idx="3">
                  <c:v>0.34499999999999997</c:v>
                </c:pt>
                <c:pt idx="4">
                  <c:v>0.78</c:v>
                </c:pt>
                <c:pt idx="5">
                  <c:v>1.1479999999999999</c:v>
                </c:pt>
                <c:pt idx="6">
                  <c:v>1.365</c:v>
                </c:pt>
                <c:pt idx="7">
                  <c:v>1.752</c:v>
                </c:pt>
                <c:pt idx="8">
                  <c:v>2.4</c:v>
                </c:pt>
                <c:pt idx="9">
                  <c:v>3</c:v>
                </c:pt>
                <c:pt idx="10">
                  <c:v>3.6</c:v>
                </c:pt>
                <c:pt idx="11">
                  <c:v>4.2</c:v>
                </c:pt>
                <c:pt idx="12">
                  <c:v>4.8</c:v>
                </c:pt>
              </c:numCache>
            </c:numRef>
          </c:xVal>
          <c:yVal>
            <c:numRef>
              <c:f>資産価額推計DB!$C$51:$C$63</c:f>
              <c:numCache>
                <c:formatCode>#,##0_ </c:formatCode>
                <c:ptCount val="13"/>
                <c:pt idx="0">
                  <c:v>8807</c:v>
                </c:pt>
                <c:pt idx="1">
                  <c:v>13548</c:v>
                </c:pt>
                <c:pt idx="2">
                  <c:v>15549</c:v>
                </c:pt>
                <c:pt idx="3">
                  <c:v>19919</c:v>
                </c:pt>
                <c:pt idx="4">
                  <c:v>45833</c:v>
                </c:pt>
                <c:pt idx="5">
                  <c:v>56057</c:v>
                </c:pt>
                <c:pt idx="6">
                  <c:v>64456</c:v>
                </c:pt>
                <c:pt idx="7">
                  <c:v>78606</c:v>
                </c:pt>
                <c:pt idx="8">
                  <c:v>118525</c:v>
                </c:pt>
                <c:pt idx="9">
                  <c:v>137766</c:v>
                </c:pt>
                <c:pt idx="10">
                  <c:v>156939</c:v>
                </c:pt>
                <c:pt idx="11">
                  <c:v>176035</c:v>
                </c:pt>
                <c:pt idx="12">
                  <c:v>195090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57072"/>
        <c:axId val="192657464"/>
      </c:scatterChart>
      <c:valAx>
        <c:axId val="192657072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2657464"/>
        <c:crosses val="autoZero"/>
        <c:crossBetween val="midCat"/>
      </c:valAx>
      <c:valAx>
        <c:axId val="19265746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2657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④コンクリート板柵渠（Ｖ型柵渠）</a:t>
            </a:r>
            <a:endParaRPr lang="en-US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資産価額推計DB!$C$66</c:f>
              <c:strCache>
                <c:ptCount val="1"/>
                <c:pt idx="0">
                  <c:v>施工単価
(円/m)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659103237095363"/>
                  <c:y val="2.5914260717410324E-2"/>
                </c:manualLayout>
              </c:layout>
              <c:numFmt formatCode="General" sourceLinked="0"/>
            </c:trendlineLbl>
          </c:trendline>
          <c:xVal>
            <c:numRef>
              <c:f>資産価額推計DB!$B$67:$B$73</c:f>
              <c:numCache>
                <c:formatCode>#,##0.000_ </c:formatCode>
                <c:ptCount val="7"/>
                <c:pt idx="0">
                  <c:v>9.2230000000000008</c:v>
                </c:pt>
                <c:pt idx="1">
                  <c:v>9.6029999999999998</c:v>
                </c:pt>
                <c:pt idx="2">
                  <c:v>10.4</c:v>
                </c:pt>
                <c:pt idx="3">
                  <c:v>10.8</c:v>
                </c:pt>
                <c:pt idx="4">
                  <c:v>11.663</c:v>
                </c:pt>
                <c:pt idx="5">
                  <c:v>12.083</c:v>
                </c:pt>
                <c:pt idx="6">
                  <c:v>13.012</c:v>
                </c:pt>
              </c:numCache>
            </c:numRef>
          </c:xVal>
          <c:yVal>
            <c:numRef>
              <c:f>資産価額推計DB!$C$67:$C$73</c:f>
              <c:numCache>
                <c:formatCode>#,##0_ </c:formatCode>
                <c:ptCount val="7"/>
                <c:pt idx="0">
                  <c:v>101852</c:v>
                </c:pt>
                <c:pt idx="1">
                  <c:v>103059</c:v>
                </c:pt>
                <c:pt idx="2">
                  <c:v>110776</c:v>
                </c:pt>
                <c:pt idx="3">
                  <c:v>112057</c:v>
                </c:pt>
                <c:pt idx="4">
                  <c:v>119907</c:v>
                </c:pt>
                <c:pt idx="5">
                  <c:v>121235</c:v>
                </c:pt>
                <c:pt idx="6">
                  <c:v>129236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08280"/>
        <c:axId val="193107888"/>
      </c:scatterChart>
      <c:valAx>
        <c:axId val="193108280"/>
        <c:scaling>
          <c:orientation val="minMax"/>
        </c:scaling>
        <c:delete val="0"/>
        <c:axPos val="b"/>
        <c:numFmt formatCode="#,##0.000_ " sourceLinked="1"/>
        <c:majorTickMark val="out"/>
        <c:minorTickMark val="none"/>
        <c:tickLblPos val="nextTo"/>
        <c:crossAx val="193107888"/>
        <c:crosses val="autoZero"/>
        <c:crossBetween val="midCat"/>
      </c:valAx>
      <c:valAx>
        <c:axId val="193107888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193108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030555555555541"/>
          <c:y val="0.51150080198308545"/>
          <c:w val="0.26469444444444445"/>
          <c:h val="0.279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15</xdr:row>
      <xdr:rowOff>85725</xdr:rowOff>
    </xdr:from>
    <xdr:to>
      <xdr:col>17</xdr:col>
      <xdr:colOff>581025</xdr:colOff>
      <xdr:row>29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31</xdr:row>
      <xdr:rowOff>85725</xdr:rowOff>
    </xdr:from>
    <xdr:to>
      <xdr:col>17</xdr:col>
      <xdr:colOff>581025</xdr:colOff>
      <xdr:row>45</xdr:row>
      <xdr:rowOff>19050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49</xdr:row>
      <xdr:rowOff>85725</xdr:rowOff>
    </xdr:from>
    <xdr:to>
      <xdr:col>17</xdr:col>
      <xdr:colOff>581025</xdr:colOff>
      <xdr:row>63</xdr:row>
      <xdr:rowOff>19050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123825</xdr:colOff>
      <xdr:row>65</xdr:row>
      <xdr:rowOff>85725</xdr:rowOff>
    </xdr:from>
    <xdr:to>
      <xdr:col>17</xdr:col>
      <xdr:colOff>581025</xdr:colOff>
      <xdr:row>79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123825</xdr:colOff>
      <xdr:row>81</xdr:row>
      <xdr:rowOff>85725</xdr:rowOff>
    </xdr:from>
    <xdr:to>
      <xdr:col>17</xdr:col>
      <xdr:colOff>581025</xdr:colOff>
      <xdr:row>95</xdr:row>
      <xdr:rowOff>19050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15</xdr:row>
      <xdr:rowOff>85725</xdr:rowOff>
    </xdr:from>
    <xdr:to>
      <xdr:col>17</xdr:col>
      <xdr:colOff>581025</xdr:colOff>
      <xdr:row>29</xdr:row>
      <xdr:rowOff>19050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123825</xdr:colOff>
      <xdr:row>31</xdr:row>
      <xdr:rowOff>85725</xdr:rowOff>
    </xdr:from>
    <xdr:to>
      <xdr:col>17</xdr:col>
      <xdr:colOff>581025</xdr:colOff>
      <xdr:row>45</xdr:row>
      <xdr:rowOff>19050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49</xdr:row>
      <xdr:rowOff>85725</xdr:rowOff>
    </xdr:from>
    <xdr:to>
      <xdr:col>17</xdr:col>
      <xdr:colOff>581025</xdr:colOff>
      <xdr:row>63</xdr:row>
      <xdr:rowOff>19050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123825</xdr:colOff>
      <xdr:row>65</xdr:row>
      <xdr:rowOff>85725</xdr:rowOff>
    </xdr:from>
    <xdr:to>
      <xdr:col>17</xdr:col>
      <xdr:colOff>581025</xdr:colOff>
      <xdr:row>79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123825</xdr:colOff>
      <xdr:row>81</xdr:row>
      <xdr:rowOff>85725</xdr:rowOff>
    </xdr:from>
    <xdr:to>
      <xdr:col>17</xdr:col>
      <xdr:colOff>581025</xdr:colOff>
      <xdr:row>95</xdr:row>
      <xdr:rowOff>19050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16</xdr:col>
      <xdr:colOff>390525</xdr:colOff>
      <xdr:row>0</xdr:row>
      <xdr:rowOff>66675</xdr:rowOff>
    </xdr:from>
    <xdr:ext cx="877163" cy="392415"/>
    <xdr:sp macro="" textlink="">
      <xdr:nvSpPr>
        <xdr:cNvPr id="12" name="テキスト ボックス 11"/>
        <xdr:cNvSpPr txBox="1"/>
      </xdr:nvSpPr>
      <xdr:spPr>
        <a:xfrm>
          <a:off x="9229725" y="66675"/>
          <a:ext cx="877163" cy="39241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記載例</a:t>
          </a:r>
        </a:p>
      </xdr:txBody>
    </xdr:sp>
    <xdr:clientData/>
  </xdr:oneCellAnchor>
  <xdr:oneCellAnchor>
    <xdr:from>
      <xdr:col>16</xdr:col>
      <xdr:colOff>371475</xdr:colOff>
      <xdr:row>30</xdr:row>
      <xdr:rowOff>57150</xdr:rowOff>
    </xdr:from>
    <xdr:ext cx="877163" cy="392415"/>
    <xdr:sp macro="" textlink="">
      <xdr:nvSpPr>
        <xdr:cNvPr id="13" name="テキスト ボックス 12"/>
        <xdr:cNvSpPr txBox="1"/>
      </xdr:nvSpPr>
      <xdr:spPr>
        <a:xfrm>
          <a:off x="9210675" y="7010400"/>
          <a:ext cx="877163" cy="39241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記載例</a:t>
          </a:r>
        </a:p>
      </xdr:txBody>
    </xdr:sp>
    <xdr:clientData/>
  </xdr:oneCellAnchor>
  <xdr:oneCellAnchor>
    <xdr:from>
      <xdr:col>16</xdr:col>
      <xdr:colOff>371475</xdr:colOff>
      <xdr:row>64</xdr:row>
      <xdr:rowOff>76200</xdr:rowOff>
    </xdr:from>
    <xdr:ext cx="877163" cy="392415"/>
    <xdr:sp macro="" textlink="">
      <xdr:nvSpPr>
        <xdr:cNvPr id="14" name="テキスト ボックス 13"/>
        <xdr:cNvSpPr txBox="1"/>
      </xdr:nvSpPr>
      <xdr:spPr>
        <a:xfrm>
          <a:off x="9210675" y="13982700"/>
          <a:ext cx="877163" cy="39241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記載例</a:t>
          </a:r>
        </a:p>
      </xdr:txBody>
    </xdr:sp>
    <xdr:clientData/>
  </xdr:oneCellAnchor>
  <xdr:oneCellAnchor>
    <xdr:from>
      <xdr:col>16</xdr:col>
      <xdr:colOff>361950</xdr:colOff>
      <xdr:row>96</xdr:row>
      <xdr:rowOff>76200</xdr:rowOff>
    </xdr:from>
    <xdr:ext cx="877163" cy="392415"/>
    <xdr:sp macro="" textlink="">
      <xdr:nvSpPr>
        <xdr:cNvPr id="15" name="テキスト ボックス 14"/>
        <xdr:cNvSpPr txBox="1"/>
      </xdr:nvSpPr>
      <xdr:spPr>
        <a:xfrm>
          <a:off x="9201150" y="20554950"/>
          <a:ext cx="877163" cy="39241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8"/>
  <sheetViews>
    <sheetView tabSelected="1" view="pageBreakPreview" topLeftCell="A73" zoomScaleNormal="100" zoomScaleSheetLayoutView="100" workbookViewId="0">
      <selection activeCell="C77" sqref="C77"/>
    </sheetView>
  </sheetViews>
  <sheetFormatPr defaultRowHeight="15" customHeight="1" x14ac:dyDescent="0.15"/>
  <cols>
    <col min="1" max="1" width="16.25" style="1" customWidth="1"/>
    <col min="2" max="3" width="11.25" style="1" customWidth="1"/>
    <col min="4" max="7" width="11.25" style="1" hidden="1" customWidth="1"/>
    <col min="8" max="8" width="2.5" style="1" customWidth="1"/>
    <col min="9" max="9" width="16.25" style="1" customWidth="1"/>
    <col min="10" max="10" width="11.25" style="1" customWidth="1"/>
    <col min="11" max="11" width="5" style="1" customWidth="1"/>
    <col min="12" max="12" width="6.25" style="1" customWidth="1"/>
    <col min="13" max="16384" width="9" style="1"/>
  </cols>
  <sheetData>
    <row r="1" spans="1:12" ht="22.5" customHeight="1" x14ac:dyDescent="0.15">
      <c r="A1" s="9" t="s">
        <v>110</v>
      </c>
    </row>
    <row r="3" spans="1:12" ht="22.5" customHeight="1" x14ac:dyDescent="0.15">
      <c r="A3" s="10" t="s">
        <v>49</v>
      </c>
    </row>
    <row r="4" spans="1:12" ht="7.5" customHeight="1" x14ac:dyDescent="0.15">
      <c r="A4" s="10"/>
    </row>
    <row r="5" spans="1:12" ht="26.25" customHeight="1" x14ac:dyDescent="0.15">
      <c r="A5" s="7" t="s">
        <v>58</v>
      </c>
      <c r="B5" s="16"/>
      <c r="C5" s="17" t="str">
        <f>IF(B5="","",DATE(B5,1,1))</f>
        <v/>
      </c>
      <c r="E5" s="1" t="s">
        <v>53</v>
      </c>
      <c r="F5" s="1" t="s">
        <v>10</v>
      </c>
      <c r="I5" s="7" t="s">
        <v>60</v>
      </c>
      <c r="J5" s="44"/>
      <c r="K5" s="44"/>
      <c r="L5" s="44"/>
    </row>
    <row r="6" spans="1:12" ht="26.25" customHeight="1" x14ac:dyDescent="0.15">
      <c r="A6" s="14" t="s">
        <v>50</v>
      </c>
      <c r="B6" s="44"/>
      <c r="C6" s="44"/>
      <c r="E6" s="1" t="s">
        <v>54</v>
      </c>
      <c r="F6" s="1" t="s">
        <v>12</v>
      </c>
      <c r="I6" s="7" t="s">
        <v>61</v>
      </c>
      <c r="J6" s="44"/>
      <c r="K6" s="44"/>
      <c r="L6" s="44"/>
    </row>
    <row r="7" spans="1:12" ht="26.25" customHeight="1" x14ac:dyDescent="0.15">
      <c r="A7" s="38" t="s">
        <v>51</v>
      </c>
      <c r="B7" s="40"/>
      <c r="C7" s="41"/>
      <c r="F7" s="1" t="s">
        <v>55</v>
      </c>
      <c r="I7" s="7" t="s">
        <v>57</v>
      </c>
      <c r="J7" s="16"/>
      <c r="K7" s="48" t="str">
        <f>IF(J7="","",DATE(J7,1,1))</f>
        <v/>
      </c>
      <c r="L7" s="49"/>
    </row>
    <row r="8" spans="1:12" ht="26.25" customHeight="1" x14ac:dyDescent="0.15">
      <c r="A8" s="39"/>
      <c r="B8" s="42"/>
      <c r="C8" s="43"/>
      <c r="F8" s="1" t="s">
        <v>56</v>
      </c>
      <c r="I8" s="7" t="s">
        <v>62</v>
      </c>
      <c r="J8" s="45" t="str">
        <f>IF(B5="","",J7-B5)</f>
        <v/>
      </c>
      <c r="K8" s="46"/>
      <c r="L8" s="47"/>
    </row>
    <row r="9" spans="1:12" ht="26.25" customHeight="1" x14ac:dyDescent="0.15">
      <c r="A9" s="7" t="s">
        <v>59</v>
      </c>
      <c r="B9" s="37"/>
      <c r="C9" s="37"/>
      <c r="F9" s="1" t="s">
        <v>112</v>
      </c>
    </row>
    <row r="10" spans="1:12" ht="22.5" customHeight="1" x14ac:dyDescent="0.15"/>
    <row r="11" spans="1:12" s="10" customFormat="1" ht="22.5" customHeight="1" x14ac:dyDescent="0.15">
      <c r="A11" s="10" t="s">
        <v>52</v>
      </c>
      <c r="B11" s="1"/>
      <c r="C11" s="1"/>
    </row>
    <row r="12" spans="1:12" s="10" customFormat="1" ht="15" customHeight="1" x14ac:dyDescent="0.15">
      <c r="A12" s="1"/>
      <c r="B12" s="1"/>
      <c r="C12" s="1"/>
    </row>
    <row r="13" spans="1:12" ht="15" customHeight="1" x14ac:dyDescent="0.15">
      <c r="A13" s="8" t="s">
        <v>19</v>
      </c>
      <c r="B13" s="10"/>
      <c r="C13" s="10"/>
    </row>
    <row r="15" spans="1:12" ht="22.5" customHeight="1" x14ac:dyDescent="0.15">
      <c r="A15" s="1" t="s">
        <v>11</v>
      </c>
    </row>
    <row r="16" spans="1:12" ht="26.25" customHeight="1" x14ac:dyDescent="0.15">
      <c r="A16" s="3" t="s">
        <v>0</v>
      </c>
      <c r="B16" s="4" t="s">
        <v>60</v>
      </c>
      <c r="C16" s="4" t="s">
        <v>69</v>
      </c>
      <c r="D16" s="4" t="s">
        <v>70</v>
      </c>
      <c r="E16" s="4" t="s">
        <v>7</v>
      </c>
      <c r="F16" s="4" t="s">
        <v>8</v>
      </c>
      <c r="G16" s="4" t="s">
        <v>9</v>
      </c>
      <c r="I16" s="7" t="s">
        <v>71</v>
      </c>
      <c r="J16" s="30" t="s">
        <v>72</v>
      </c>
      <c r="K16" s="30"/>
    </row>
    <row r="17" spans="1:11" ht="15" customHeight="1" x14ac:dyDescent="0.15">
      <c r="A17" s="2" t="s">
        <v>1</v>
      </c>
      <c r="B17" s="5">
        <v>3.1E-2</v>
      </c>
      <c r="C17" s="6">
        <v>15743</v>
      </c>
      <c r="D17" s="5">
        <f>LN(B17)</f>
        <v>-3.473768074496991</v>
      </c>
      <c r="E17" s="5">
        <f>LN(C17)</f>
        <v>9.6641511010146282</v>
      </c>
      <c r="F17" s="11">
        <f>SLOPE(E17:E21,D17:D21)</f>
        <v>0.46476147641978682</v>
      </c>
      <c r="G17" s="6">
        <f>EXP(INTERCEPT(E17:E21,D17:D21))</f>
        <v>73832.338270057604</v>
      </c>
      <c r="I17" s="21"/>
      <c r="J17" s="31">
        <f>G17*I17^F17</f>
        <v>0</v>
      </c>
      <c r="K17" s="31"/>
    </row>
    <row r="18" spans="1:11" ht="15" customHeight="1" x14ac:dyDescent="0.15">
      <c r="A18" s="2" t="s">
        <v>2</v>
      </c>
      <c r="B18" s="5">
        <v>7.0999999999999994E-2</v>
      </c>
      <c r="C18" s="6">
        <v>19671</v>
      </c>
      <c r="D18" s="5">
        <f>LN(B18)</f>
        <v>-2.6450754019408218</v>
      </c>
      <c r="E18" s="5">
        <f t="shared" ref="E18:E21" si="0">LN(C18)</f>
        <v>9.8869007489317298</v>
      </c>
      <c r="F18" s="6"/>
      <c r="G18" s="6"/>
    </row>
    <row r="19" spans="1:11" ht="15" customHeight="1" x14ac:dyDescent="0.15">
      <c r="A19" s="2" t="s">
        <v>3</v>
      </c>
      <c r="B19" s="5">
        <v>0.126</v>
      </c>
      <c r="C19" s="6">
        <v>27062</v>
      </c>
      <c r="D19" s="5">
        <f>LN(B19)</f>
        <v>-2.0714733720306588</v>
      </c>
      <c r="E19" s="5">
        <f t="shared" si="0"/>
        <v>10.20588580882359</v>
      </c>
      <c r="F19" s="6"/>
      <c r="G19" s="6"/>
    </row>
    <row r="20" spans="1:11" ht="15" customHeight="1" x14ac:dyDescent="0.15">
      <c r="A20" s="2" t="s">
        <v>4</v>
      </c>
      <c r="B20" s="5">
        <v>0.19600000000000001</v>
      </c>
      <c r="C20" s="6">
        <v>35517</v>
      </c>
      <c r="D20" s="5">
        <f>LN(B20)</f>
        <v>-1.6296406197516198</v>
      </c>
      <c r="E20" s="5">
        <f t="shared" si="0"/>
        <v>10.477766734079745</v>
      </c>
      <c r="F20" s="6"/>
      <c r="G20" s="6"/>
    </row>
    <row r="21" spans="1:11" ht="15" customHeight="1" x14ac:dyDescent="0.15">
      <c r="A21" s="2" t="s">
        <v>5</v>
      </c>
      <c r="B21" s="5">
        <v>0.28299999999999997</v>
      </c>
      <c r="C21" s="6">
        <v>42721</v>
      </c>
      <c r="D21" s="5">
        <f>LN(B21)</f>
        <v>-1.2623083813388996</v>
      </c>
      <c r="E21" s="5">
        <f t="shared" si="0"/>
        <v>10.662445881599808</v>
      </c>
      <c r="F21" s="6"/>
      <c r="G21" s="6"/>
    </row>
    <row r="31" spans="1:11" ht="22.5" customHeight="1" x14ac:dyDescent="0.15">
      <c r="A31" s="1" t="s">
        <v>13</v>
      </c>
    </row>
    <row r="32" spans="1:11" ht="26.25" customHeight="1" x14ac:dyDescent="0.15">
      <c r="A32" s="3" t="s">
        <v>0</v>
      </c>
      <c r="B32" s="4" t="s">
        <v>60</v>
      </c>
      <c r="C32" s="4" t="s">
        <v>69</v>
      </c>
      <c r="D32" s="4" t="s">
        <v>6</v>
      </c>
      <c r="E32" s="4" t="s">
        <v>7</v>
      </c>
      <c r="F32" s="4" t="s">
        <v>8</v>
      </c>
      <c r="G32" s="4" t="s">
        <v>9</v>
      </c>
      <c r="I32" s="7" t="s">
        <v>71</v>
      </c>
      <c r="J32" s="30" t="s">
        <v>72</v>
      </c>
      <c r="K32" s="30"/>
    </row>
    <row r="33" spans="1:20" ht="15" customHeight="1" x14ac:dyDescent="0.15">
      <c r="A33" s="2" t="s">
        <v>14</v>
      </c>
      <c r="B33" s="5">
        <v>5.3999999999999999E-2</v>
      </c>
      <c r="C33" s="6">
        <v>9701</v>
      </c>
      <c r="D33" s="5">
        <f>LN(B33)</f>
        <v>-2.9187712324178627</v>
      </c>
      <c r="E33" s="5">
        <f>LN(C33)</f>
        <v>9.1799842519612831</v>
      </c>
      <c r="F33" s="11">
        <f>SLOPE(E33:E37,D33:D37)</f>
        <v>0.48396491467695396</v>
      </c>
      <c r="G33" s="6">
        <f>EXP(INTERCEPT(E33:E37,D33:D37))</f>
        <v>38043.495216183554</v>
      </c>
      <c r="I33" s="21"/>
      <c r="J33" s="31">
        <f>G33*I33^F33</f>
        <v>0</v>
      </c>
      <c r="K33" s="31"/>
    </row>
    <row r="34" spans="1:20" ht="15" customHeight="1" x14ac:dyDescent="0.15">
      <c r="A34" s="2" t="s">
        <v>15</v>
      </c>
      <c r="B34" s="5">
        <v>7.2999999999999995E-2</v>
      </c>
      <c r="C34" s="6">
        <v>10998</v>
      </c>
      <c r="D34" s="5">
        <f>LN(B34)</f>
        <v>-2.6172958378337459</v>
      </c>
      <c r="E34" s="5">
        <f t="shared" ref="E34:E37" si="1">LN(C34)</f>
        <v>9.3054687170677592</v>
      </c>
      <c r="F34" s="6"/>
      <c r="G34" s="6"/>
    </row>
    <row r="35" spans="1:20" ht="15" customHeight="1" x14ac:dyDescent="0.15">
      <c r="A35" s="2" t="s">
        <v>16</v>
      </c>
      <c r="B35" s="5">
        <v>0.125</v>
      </c>
      <c r="C35" s="6">
        <v>12279</v>
      </c>
      <c r="D35" s="5">
        <f>LN(B35)</f>
        <v>-2.0794415416798357</v>
      </c>
      <c r="E35" s="5">
        <f t="shared" si="1"/>
        <v>9.4156457651605123</v>
      </c>
      <c r="F35" s="6"/>
      <c r="G35" s="6"/>
    </row>
    <row r="36" spans="1:20" ht="15" customHeight="1" x14ac:dyDescent="0.15">
      <c r="A36" s="2" t="s">
        <v>17</v>
      </c>
      <c r="B36" s="5">
        <v>0.188</v>
      </c>
      <c r="C36" s="6">
        <v>16320</v>
      </c>
      <c r="D36" s="5">
        <f>LN(B36)</f>
        <v>-1.6713133161521878</v>
      </c>
      <c r="E36" s="5">
        <f t="shared" si="1"/>
        <v>9.7001466285180982</v>
      </c>
      <c r="F36" s="6"/>
      <c r="G36" s="6"/>
    </row>
    <row r="37" spans="1:20" ht="15" customHeight="1" x14ac:dyDescent="0.15">
      <c r="A37" s="2" t="s">
        <v>18</v>
      </c>
      <c r="B37" s="5">
        <v>0.26500000000000001</v>
      </c>
      <c r="C37" s="6">
        <v>21894</v>
      </c>
      <c r="D37" s="5">
        <f>LN(B37)</f>
        <v>-1.3280254529959148</v>
      </c>
      <c r="E37" s="5">
        <f t="shared" si="1"/>
        <v>9.993967905664503</v>
      </c>
      <c r="F37" s="6"/>
      <c r="G37" s="6"/>
    </row>
    <row r="46" spans="1:20" s="10" customFormat="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customHeight="1" x14ac:dyDescent="0.15">
      <c r="A47" s="18" t="s">
        <v>20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9" spans="1:11" ht="22.5" customHeight="1" x14ac:dyDescent="0.15">
      <c r="A49" s="1" t="s">
        <v>21</v>
      </c>
    </row>
    <row r="50" spans="1:11" ht="26.25" customHeight="1" x14ac:dyDescent="0.15">
      <c r="A50" s="3" t="s">
        <v>0</v>
      </c>
      <c r="B50" s="4" t="s">
        <v>60</v>
      </c>
      <c r="C50" s="4" t="s">
        <v>69</v>
      </c>
      <c r="D50" s="4" t="s">
        <v>6</v>
      </c>
      <c r="E50" s="4" t="s">
        <v>7</v>
      </c>
      <c r="F50" s="4" t="s">
        <v>8</v>
      </c>
      <c r="G50" s="4" t="s">
        <v>9</v>
      </c>
      <c r="I50" s="7" t="s">
        <v>71</v>
      </c>
      <c r="J50" s="30" t="s">
        <v>72</v>
      </c>
      <c r="K50" s="30"/>
    </row>
    <row r="51" spans="1:11" ht="15" customHeight="1" x14ac:dyDescent="0.15">
      <c r="A51" s="2" t="s">
        <v>22</v>
      </c>
      <c r="B51" s="5">
        <v>8.4000000000000005E-2</v>
      </c>
      <c r="C51" s="6">
        <v>8807</v>
      </c>
      <c r="D51" s="5">
        <f>LN(B51)</f>
        <v>-2.4769384801388235</v>
      </c>
      <c r="E51" s="5">
        <f>LN(C51)</f>
        <v>9.0833021388054593</v>
      </c>
      <c r="F51" s="11">
        <f>SLOPE(E51:E63,D51:D63)</f>
        <v>0.78073314896157731</v>
      </c>
      <c r="G51" s="6">
        <f>EXP(INTERCEPT(E51:E63,D51:D63))</f>
        <v>55236.590061691648</v>
      </c>
      <c r="I51" s="21"/>
      <c r="J51" s="31">
        <f>G51*I51^F51</f>
        <v>0</v>
      </c>
      <c r="K51" s="31"/>
    </row>
    <row r="52" spans="1:11" ht="15" customHeight="1" x14ac:dyDescent="0.15">
      <c r="A52" s="2" t="s">
        <v>23</v>
      </c>
      <c r="B52" s="5">
        <v>0.152</v>
      </c>
      <c r="C52" s="6">
        <v>13548</v>
      </c>
      <c r="D52" s="5">
        <f t="shared" ref="D52:D63" si="2">LN(B52)</f>
        <v>-1.8838747581358606</v>
      </c>
      <c r="E52" s="5">
        <f t="shared" ref="E52:E55" si="3">LN(C52)</f>
        <v>9.5139942139376625</v>
      </c>
      <c r="F52" s="6"/>
      <c r="G52" s="6"/>
    </row>
    <row r="53" spans="1:11" ht="15" customHeight="1" x14ac:dyDescent="0.15">
      <c r="A53" s="2" t="s">
        <v>24</v>
      </c>
      <c r="B53" s="5">
        <v>0.19</v>
      </c>
      <c r="C53" s="6">
        <v>15549</v>
      </c>
      <c r="D53" s="5">
        <f t="shared" si="2"/>
        <v>-1.6607312068216509</v>
      </c>
      <c r="E53" s="5">
        <f t="shared" si="3"/>
        <v>9.6517516068578164</v>
      </c>
      <c r="F53" s="6"/>
      <c r="G53" s="6"/>
    </row>
    <row r="54" spans="1:11" ht="15" customHeight="1" x14ac:dyDescent="0.15">
      <c r="A54" s="2" t="s">
        <v>25</v>
      </c>
      <c r="B54" s="5">
        <v>0.34499999999999997</v>
      </c>
      <c r="C54" s="6">
        <v>19919</v>
      </c>
      <c r="D54" s="5">
        <f t="shared" si="2"/>
        <v>-1.0642108619507773</v>
      </c>
      <c r="E54" s="5">
        <f t="shared" si="3"/>
        <v>9.8994293290752733</v>
      </c>
      <c r="F54" s="6"/>
      <c r="G54" s="6"/>
    </row>
    <row r="55" spans="1:11" ht="15" customHeight="1" x14ac:dyDescent="0.15">
      <c r="A55" s="2" t="s">
        <v>26</v>
      </c>
      <c r="B55" s="5">
        <v>0.78</v>
      </c>
      <c r="C55" s="6">
        <v>45833</v>
      </c>
      <c r="D55" s="5">
        <f t="shared" si="2"/>
        <v>-0.24846135929849961</v>
      </c>
      <c r="E55" s="5">
        <f t="shared" si="3"/>
        <v>10.732759634666934</v>
      </c>
      <c r="F55" s="6"/>
      <c r="G55" s="6"/>
    </row>
    <row r="56" spans="1:11" ht="15" customHeight="1" x14ac:dyDescent="0.15">
      <c r="A56" s="2" t="s">
        <v>27</v>
      </c>
      <c r="B56" s="5">
        <v>1.1479999999999999</v>
      </c>
      <c r="C56" s="6">
        <v>56057</v>
      </c>
      <c r="D56" s="5">
        <f t="shared" si="2"/>
        <v>0.13802129789737461</v>
      </c>
      <c r="E56" s="5">
        <f t="shared" ref="E56:E63" si="4">LN(C56)</f>
        <v>10.934124309194805</v>
      </c>
      <c r="F56" s="2"/>
      <c r="G56" s="2"/>
    </row>
    <row r="57" spans="1:11" ht="15" customHeight="1" x14ac:dyDescent="0.15">
      <c r="A57" s="2" t="s">
        <v>28</v>
      </c>
      <c r="B57" s="5">
        <v>1.365</v>
      </c>
      <c r="C57" s="6">
        <v>64456</v>
      </c>
      <c r="D57" s="5">
        <f t="shared" si="2"/>
        <v>0.31115442863692305</v>
      </c>
      <c r="E57" s="5">
        <f t="shared" si="4"/>
        <v>11.073738099457032</v>
      </c>
      <c r="F57" s="2"/>
      <c r="G57" s="2"/>
    </row>
    <row r="58" spans="1:11" ht="15" customHeight="1" x14ac:dyDescent="0.15">
      <c r="A58" s="2" t="s">
        <v>29</v>
      </c>
      <c r="B58" s="5">
        <v>1.752</v>
      </c>
      <c r="C58" s="6">
        <v>78606</v>
      </c>
      <c r="D58" s="5">
        <f t="shared" si="2"/>
        <v>0.56075799251419967</v>
      </c>
      <c r="E58" s="5">
        <f t="shared" si="4"/>
        <v>11.272203311381725</v>
      </c>
      <c r="F58" s="2"/>
      <c r="G58" s="2"/>
    </row>
    <row r="59" spans="1:11" ht="15" customHeight="1" x14ac:dyDescent="0.15">
      <c r="A59" s="2" t="s">
        <v>30</v>
      </c>
      <c r="B59" s="5">
        <v>2.4</v>
      </c>
      <c r="C59" s="6">
        <v>118525</v>
      </c>
      <c r="D59" s="5">
        <f t="shared" si="2"/>
        <v>0.87546873735389985</v>
      </c>
      <c r="E59" s="5">
        <f t="shared" si="4"/>
        <v>11.682879187770318</v>
      </c>
      <c r="F59" s="2"/>
      <c r="G59" s="2"/>
    </row>
    <row r="60" spans="1:11" ht="15" customHeight="1" x14ac:dyDescent="0.15">
      <c r="A60" s="2" t="s">
        <v>31</v>
      </c>
      <c r="B60" s="5">
        <v>3</v>
      </c>
      <c r="C60" s="6">
        <v>137766</v>
      </c>
      <c r="D60" s="5">
        <f t="shared" si="2"/>
        <v>1.0986122886681098</v>
      </c>
      <c r="E60" s="5">
        <f t="shared" si="4"/>
        <v>11.833311872720078</v>
      </c>
      <c r="F60" s="2"/>
      <c r="G60" s="2"/>
    </row>
    <row r="61" spans="1:11" ht="15" customHeight="1" x14ac:dyDescent="0.15">
      <c r="A61" s="2" t="s">
        <v>32</v>
      </c>
      <c r="B61" s="5">
        <v>3.6</v>
      </c>
      <c r="C61" s="6">
        <v>156939</v>
      </c>
      <c r="D61" s="5">
        <f t="shared" si="2"/>
        <v>1.2809338454620642</v>
      </c>
      <c r="E61" s="5">
        <f t="shared" si="4"/>
        <v>11.963612473799305</v>
      </c>
      <c r="F61" s="2"/>
      <c r="G61" s="2"/>
    </row>
    <row r="62" spans="1:11" ht="15" customHeight="1" x14ac:dyDescent="0.15">
      <c r="A62" s="2" t="s">
        <v>33</v>
      </c>
      <c r="B62" s="5">
        <v>4.2</v>
      </c>
      <c r="C62" s="6">
        <v>176035</v>
      </c>
      <c r="D62" s="5">
        <f t="shared" si="2"/>
        <v>1.4350845252893227</v>
      </c>
      <c r="E62" s="5">
        <f t="shared" si="4"/>
        <v>12.0784381178859</v>
      </c>
      <c r="F62" s="2"/>
      <c r="G62" s="2"/>
    </row>
    <row r="63" spans="1:11" ht="15" customHeight="1" x14ac:dyDescent="0.15">
      <c r="A63" s="2" t="s">
        <v>34</v>
      </c>
      <c r="B63" s="5">
        <v>4.8</v>
      </c>
      <c r="C63" s="6">
        <v>195090</v>
      </c>
      <c r="D63" s="5">
        <f t="shared" si="2"/>
        <v>1.5686159179138452</v>
      </c>
      <c r="E63" s="5">
        <f t="shared" si="4"/>
        <v>12.181216269531307</v>
      </c>
      <c r="F63" s="2"/>
      <c r="G63" s="2"/>
    </row>
    <row r="65" spans="1:11" ht="22.5" customHeight="1" x14ac:dyDescent="0.15">
      <c r="A65" s="1" t="s">
        <v>35</v>
      </c>
    </row>
    <row r="66" spans="1:11" ht="26.25" customHeight="1" x14ac:dyDescent="0.15">
      <c r="A66" s="3" t="s">
        <v>0</v>
      </c>
      <c r="B66" s="4" t="s">
        <v>60</v>
      </c>
      <c r="C66" s="4" t="s">
        <v>69</v>
      </c>
      <c r="D66" s="4" t="s">
        <v>6</v>
      </c>
      <c r="E66" s="4" t="s">
        <v>7</v>
      </c>
      <c r="F66" s="4" t="s">
        <v>8</v>
      </c>
      <c r="G66" s="4" t="s">
        <v>9</v>
      </c>
      <c r="I66" s="7" t="s">
        <v>71</v>
      </c>
      <c r="J66" s="30" t="s">
        <v>72</v>
      </c>
      <c r="K66" s="30"/>
    </row>
    <row r="67" spans="1:11" ht="15" customHeight="1" x14ac:dyDescent="0.15">
      <c r="A67" s="2" t="s">
        <v>36</v>
      </c>
      <c r="B67" s="5">
        <v>9.2230000000000008</v>
      </c>
      <c r="C67" s="6">
        <v>101852</v>
      </c>
      <c r="D67" s="5">
        <f>LN(B67)</f>
        <v>2.2217003642535817</v>
      </c>
      <c r="E67" s="5">
        <f>LN(C67)</f>
        <v>11.531276058182822</v>
      </c>
      <c r="F67" s="11">
        <f>SLOPE(E67:E73,D67:D73)</f>
        <v>0.70121665753090245</v>
      </c>
      <c r="G67" s="6">
        <f>EXP(INTERCEPT(E67:E73,D67:D73))</f>
        <v>21289.906307002089</v>
      </c>
      <c r="I67" s="21"/>
      <c r="J67" s="31">
        <f>G67*I67^F67</f>
        <v>0</v>
      </c>
      <c r="K67" s="31"/>
    </row>
    <row r="68" spans="1:11" ht="15" customHeight="1" x14ac:dyDescent="0.15">
      <c r="A68" s="2" t="s">
        <v>37</v>
      </c>
      <c r="B68" s="5">
        <v>9.6029999999999998</v>
      </c>
      <c r="C68" s="6">
        <v>103059</v>
      </c>
      <c r="D68" s="5">
        <f t="shared" ref="D68:D73" si="5">LN(B68)</f>
        <v>2.2620755496558358</v>
      </c>
      <c r="E68" s="5">
        <f t="shared" ref="E68:E73" si="6">LN(C68)</f>
        <v>11.543056918749558</v>
      </c>
      <c r="F68" s="6"/>
      <c r="G68" s="6"/>
    </row>
    <row r="69" spans="1:11" ht="15" customHeight="1" x14ac:dyDescent="0.15">
      <c r="A69" s="2" t="s">
        <v>38</v>
      </c>
      <c r="B69" s="5">
        <v>10.4</v>
      </c>
      <c r="C69" s="6">
        <v>110776</v>
      </c>
      <c r="D69" s="5">
        <f t="shared" si="5"/>
        <v>2.341805806147327</v>
      </c>
      <c r="E69" s="5">
        <f t="shared" si="6"/>
        <v>11.61526542333455</v>
      </c>
      <c r="F69" s="6"/>
      <c r="G69" s="6"/>
    </row>
    <row r="70" spans="1:11" ht="15" customHeight="1" x14ac:dyDescent="0.15">
      <c r="A70" s="2" t="s">
        <v>39</v>
      </c>
      <c r="B70" s="5">
        <v>10.8</v>
      </c>
      <c r="C70" s="6">
        <v>112057</v>
      </c>
      <c r="D70" s="5">
        <f t="shared" si="5"/>
        <v>2.379546134130174</v>
      </c>
      <c r="E70" s="5">
        <f t="shared" si="6"/>
        <v>11.626762949388437</v>
      </c>
      <c r="F70" s="6"/>
      <c r="G70" s="6"/>
    </row>
    <row r="71" spans="1:11" ht="15" customHeight="1" x14ac:dyDescent="0.15">
      <c r="A71" s="2" t="s">
        <v>40</v>
      </c>
      <c r="B71" s="5">
        <v>11.663</v>
      </c>
      <c r="C71" s="6">
        <v>119907</v>
      </c>
      <c r="D71" s="5">
        <f t="shared" si="5"/>
        <v>2.4564214377089129</v>
      </c>
      <c r="E71" s="5">
        <f t="shared" si="6"/>
        <v>11.694471721296431</v>
      </c>
      <c r="F71" s="6"/>
      <c r="G71" s="6"/>
    </row>
    <row r="72" spans="1:11" ht="15" customHeight="1" x14ac:dyDescent="0.15">
      <c r="A72" s="2" t="s">
        <v>41</v>
      </c>
      <c r="B72" s="5">
        <v>12.083</v>
      </c>
      <c r="C72" s="6">
        <v>121235</v>
      </c>
      <c r="D72" s="5">
        <f t="shared" si="5"/>
        <v>2.491799506045171</v>
      </c>
      <c r="E72" s="5">
        <f t="shared" si="6"/>
        <v>11.705486089806644</v>
      </c>
      <c r="F72" s="2"/>
      <c r="G72" s="2"/>
    </row>
    <row r="73" spans="1:11" ht="15" customHeight="1" x14ac:dyDescent="0.15">
      <c r="A73" s="2" t="s">
        <v>42</v>
      </c>
      <c r="B73" s="5">
        <v>13.012</v>
      </c>
      <c r="C73" s="6">
        <v>129236</v>
      </c>
      <c r="D73" s="5">
        <f t="shared" si="5"/>
        <v>2.5658720086111049</v>
      </c>
      <c r="E73" s="5">
        <f t="shared" si="6"/>
        <v>11.769395469289242</v>
      </c>
      <c r="F73" s="2"/>
      <c r="G73" s="2"/>
    </row>
    <row r="81" spans="1:11" ht="22.5" customHeight="1" x14ac:dyDescent="0.15">
      <c r="A81" s="1" t="s">
        <v>43</v>
      </c>
    </row>
    <row r="82" spans="1:11" ht="26.25" customHeight="1" x14ac:dyDescent="0.15">
      <c r="A82" s="3" t="s">
        <v>0</v>
      </c>
      <c r="B82" s="4" t="s">
        <v>60</v>
      </c>
      <c r="C82" s="4" t="s">
        <v>69</v>
      </c>
      <c r="D82" s="4" t="s">
        <v>6</v>
      </c>
      <c r="E82" s="4" t="s">
        <v>7</v>
      </c>
      <c r="F82" s="4" t="s">
        <v>8</v>
      </c>
      <c r="G82" s="4" t="s">
        <v>9</v>
      </c>
      <c r="I82" s="7" t="s">
        <v>71</v>
      </c>
      <c r="J82" s="30" t="s">
        <v>72</v>
      </c>
      <c r="K82" s="30"/>
    </row>
    <row r="83" spans="1:11" ht="15" customHeight="1" x14ac:dyDescent="0.15">
      <c r="A83" s="2" t="s">
        <v>44</v>
      </c>
      <c r="B83" s="5">
        <v>4.8920000000000003</v>
      </c>
      <c r="C83" s="6">
        <v>113061</v>
      </c>
      <c r="D83" s="5">
        <f>LN(B83)</f>
        <v>1.5876012178249259</v>
      </c>
      <c r="E83" s="5">
        <f>LN(C83)</f>
        <v>11.635682775051302</v>
      </c>
      <c r="F83" s="11">
        <f>SLOPE(E83:E88,D83:D88)</f>
        <v>0.30003637557896412</v>
      </c>
      <c r="G83" s="6">
        <f>EXP(INTERCEPT(E83:E88,D83:D88))</f>
        <v>70936.766585963371</v>
      </c>
      <c r="I83" s="21"/>
      <c r="J83" s="31">
        <f>G83*I83^F83</f>
        <v>0</v>
      </c>
      <c r="K83" s="31"/>
    </row>
    <row r="84" spans="1:11" ht="15" customHeight="1" x14ac:dyDescent="0.15">
      <c r="A84" s="2" t="s">
        <v>45</v>
      </c>
      <c r="B84" s="5">
        <v>6.1829999999999998</v>
      </c>
      <c r="C84" s="6">
        <v>123603</v>
      </c>
      <c r="D84" s="5">
        <f>LN(B84)</f>
        <v>1.8218035905764316</v>
      </c>
      <c r="E84" s="5">
        <f t="shared" ref="E84:E88" si="7">LN(C84)</f>
        <v>11.724830095555831</v>
      </c>
      <c r="F84" s="6"/>
      <c r="G84" s="6"/>
    </row>
    <row r="85" spans="1:11" ht="15" customHeight="1" x14ac:dyDescent="0.15">
      <c r="A85" s="2" t="s">
        <v>46</v>
      </c>
      <c r="B85" s="5">
        <v>8.4</v>
      </c>
      <c r="C85" s="6">
        <v>136131</v>
      </c>
      <c r="D85" s="5">
        <f>LN(B85)</f>
        <v>2.1282317058492679</v>
      </c>
      <c r="E85" s="5">
        <f t="shared" si="7"/>
        <v>11.821372936398879</v>
      </c>
      <c r="F85" s="6"/>
      <c r="G85" s="6"/>
    </row>
    <row r="86" spans="1:11" ht="15" customHeight="1" x14ac:dyDescent="0.15">
      <c r="A86" s="2" t="s">
        <v>38</v>
      </c>
      <c r="B86" s="5">
        <v>10.4</v>
      </c>
      <c r="C86" s="6">
        <v>141336</v>
      </c>
      <c r="D86" s="5">
        <f>LN(B86)</f>
        <v>2.341805806147327</v>
      </c>
      <c r="E86" s="5">
        <f t="shared" si="7"/>
        <v>11.858895313292516</v>
      </c>
      <c r="F86" s="6"/>
      <c r="G86" s="6"/>
    </row>
    <row r="87" spans="1:11" ht="15" customHeight="1" x14ac:dyDescent="0.15">
      <c r="A87" s="2" t="s">
        <v>47</v>
      </c>
      <c r="B87" s="5">
        <v>12.923</v>
      </c>
      <c r="C87" s="6">
        <v>153786</v>
      </c>
      <c r="D87" s="5">
        <f>LN(B87)</f>
        <v>2.5590086695430543</v>
      </c>
      <c r="E87" s="5">
        <f t="shared" si="7"/>
        <v>11.943317304602251</v>
      </c>
      <c r="F87" s="6"/>
      <c r="G87" s="6"/>
    </row>
    <row r="88" spans="1:11" ht="15" customHeight="1" x14ac:dyDescent="0.15">
      <c r="A88" s="2" t="s">
        <v>48</v>
      </c>
      <c r="B88" s="5">
        <v>15.023</v>
      </c>
      <c r="C88" s="6">
        <v>159222</v>
      </c>
      <c r="D88" s="5">
        <f>LN(B88)</f>
        <v>2.7095823600802866</v>
      </c>
      <c r="E88" s="5">
        <f t="shared" si="7"/>
        <v>11.978054733799704</v>
      </c>
      <c r="F88" s="2"/>
      <c r="G88" s="2"/>
    </row>
    <row r="97" spans="1:18" s="10" customFormat="1" ht="22.5" customHeight="1" x14ac:dyDescent="0.15">
      <c r="A97" s="10" t="s">
        <v>63</v>
      </c>
      <c r="B97" s="1"/>
      <c r="C97" s="1"/>
    </row>
    <row r="98" spans="1:18" ht="7.5" customHeight="1" thickBot="1" x14ac:dyDescent="0.2"/>
    <row r="99" spans="1:18" ht="26.25" customHeight="1" x14ac:dyDescent="0.15">
      <c r="A99" s="12" t="s">
        <v>73</v>
      </c>
      <c r="B99" s="6">
        <f>SUM(J17,J33,J51,J67,J83)</f>
        <v>0</v>
      </c>
      <c r="I99" s="13" t="s">
        <v>75</v>
      </c>
      <c r="J99" s="35" t="e">
        <f>B101*$B$9</f>
        <v>#N/A</v>
      </c>
      <c r="K99" s="36"/>
    </row>
    <row r="100" spans="1:18" ht="26.25" customHeight="1" x14ac:dyDescent="0.15">
      <c r="A100" s="27" t="s">
        <v>64</v>
      </c>
      <c r="B100" s="5" t="e">
        <f>VLOOKUP($B$5,支出済費用換算計数!A3:D86,4)</f>
        <v>#N/A</v>
      </c>
      <c r="I100" s="22" t="s">
        <v>109</v>
      </c>
      <c r="J100" s="31" t="e">
        <f>IF((J99/$J$6*$J$8)&gt;=J99,(J99-1),(J99/$J$6*$J$8))</f>
        <v>#N/A</v>
      </c>
      <c r="K100" s="34"/>
    </row>
    <row r="101" spans="1:18" ht="26.25" customHeight="1" thickBot="1" x14ac:dyDescent="0.2">
      <c r="A101" s="12" t="s">
        <v>74</v>
      </c>
      <c r="B101" s="6" t="e">
        <f>ROUNDDOWN(B99/B100,0)</f>
        <v>#N/A</v>
      </c>
      <c r="I101" s="23" t="s">
        <v>76</v>
      </c>
      <c r="J101" s="32" t="e">
        <f>J99-J100</f>
        <v>#N/A</v>
      </c>
      <c r="K101" s="33"/>
    </row>
    <row r="104" spans="1:18" ht="15" customHeight="1" x14ac:dyDescent="0.15">
      <c r="A104" s="29" t="s">
        <v>77</v>
      </c>
      <c r="B104" s="29"/>
      <c r="C104" s="29"/>
    </row>
    <row r="105" spans="1:18" ht="15" customHeight="1" x14ac:dyDescent="0.15">
      <c r="A105" s="26"/>
      <c r="B105" s="26"/>
      <c r="C105" s="26"/>
    </row>
    <row r="106" spans="1:18" ht="15" customHeight="1" x14ac:dyDescent="0.15">
      <c r="A106" s="1" t="s">
        <v>78</v>
      </c>
    </row>
    <row r="107" spans="1:18" ht="15" customHeight="1" x14ac:dyDescent="0.15">
      <c r="A107" s="29" t="s">
        <v>51</v>
      </c>
      <c r="B107" s="29" t="s">
        <v>83</v>
      </c>
      <c r="C107" s="29"/>
      <c r="D107" s="29"/>
      <c r="E107" s="29"/>
      <c r="F107" s="29"/>
      <c r="G107" s="29"/>
      <c r="H107" s="29"/>
      <c r="I107" s="29"/>
      <c r="J107" s="29"/>
      <c r="K107" s="29" t="s">
        <v>82</v>
      </c>
      <c r="L107" s="29"/>
      <c r="M107" s="29"/>
      <c r="N107" s="29"/>
      <c r="O107" s="29"/>
      <c r="P107" s="29"/>
      <c r="Q107" s="29"/>
      <c r="R107" s="29"/>
    </row>
    <row r="108" spans="1:18" ht="15" customHeight="1" x14ac:dyDescent="0.15">
      <c r="A108" s="29"/>
      <c r="B108" s="3" t="s">
        <v>79</v>
      </c>
      <c r="C108" s="3" t="s">
        <v>80</v>
      </c>
      <c r="D108" s="2"/>
      <c r="E108" s="2"/>
      <c r="F108" s="2"/>
      <c r="G108" s="2"/>
      <c r="H108" s="2"/>
      <c r="I108" s="3" t="s">
        <v>79</v>
      </c>
      <c r="J108" s="3" t="s">
        <v>80</v>
      </c>
      <c r="K108" s="29"/>
      <c r="L108" s="29"/>
      <c r="M108" s="29"/>
      <c r="N108" s="29"/>
      <c r="O108" s="29"/>
      <c r="P108" s="29"/>
      <c r="Q108" s="29"/>
      <c r="R108" s="29"/>
    </row>
    <row r="109" spans="1:18" ht="26.25" customHeight="1" x14ac:dyDescent="0.15">
      <c r="A109" s="2" t="s">
        <v>84</v>
      </c>
      <c r="B109" s="25" t="s">
        <v>93</v>
      </c>
      <c r="C109" s="6"/>
      <c r="D109" s="2"/>
      <c r="E109" s="2"/>
      <c r="F109" s="2"/>
      <c r="G109" s="2"/>
      <c r="H109" s="3" t="s">
        <v>81</v>
      </c>
      <c r="I109" s="25" t="s">
        <v>92</v>
      </c>
      <c r="J109" s="6"/>
      <c r="K109" s="28" t="s">
        <v>89</v>
      </c>
      <c r="L109" s="28"/>
      <c r="M109" s="28"/>
      <c r="N109" s="28"/>
      <c r="O109" s="28"/>
      <c r="P109" s="28"/>
      <c r="Q109" s="28"/>
      <c r="R109" s="28"/>
    </row>
    <row r="110" spans="1:18" ht="26.25" customHeight="1" x14ac:dyDescent="0.15">
      <c r="A110" s="2" t="s">
        <v>85</v>
      </c>
      <c r="B110" s="6">
        <v>250</v>
      </c>
      <c r="C110" s="6">
        <v>250</v>
      </c>
      <c r="D110" s="2"/>
      <c r="E110" s="2"/>
      <c r="F110" s="2"/>
      <c r="G110" s="2"/>
      <c r="H110" s="3" t="s">
        <v>81</v>
      </c>
      <c r="I110" s="6">
        <v>1000</v>
      </c>
      <c r="J110" s="6">
        <v>1000</v>
      </c>
      <c r="K110" s="28" t="s">
        <v>90</v>
      </c>
      <c r="L110" s="28"/>
      <c r="M110" s="28"/>
      <c r="N110" s="28"/>
      <c r="O110" s="28"/>
      <c r="P110" s="28"/>
      <c r="Q110" s="28"/>
      <c r="R110" s="28"/>
    </row>
    <row r="111" spans="1:18" ht="26.25" customHeight="1" x14ac:dyDescent="0.15">
      <c r="A111" s="2" t="s">
        <v>86</v>
      </c>
      <c r="B111" s="6">
        <v>300</v>
      </c>
      <c r="C111" s="6">
        <v>300</v>
      </c>
      <c r="D111" s="2"/>
      <c r="E111" s="2"/>
      <c r="F111" s="2"/>
      <c r="G111" s="2"/>
      <c r="H111" s="3" t="s">
        <v>81</v>
      </c>
      <c r="I111" s="6">
        <v>4000</v>
      </c>
      <c r="J111" s="6">
        <v>1200</v>
      </c>
      <c r="K111" s="28" t="s">
        <v>91</v>
      </c>
      <c r="L111" s="28"/>
      <c r="M111" s="28"/>
      <c r="N111" s="28"/>
      <c r="O111" s="28"/>
      <c r="P111" s="28"/>
      <c r="Q111" s="28"/>
      <c r="R111" s="28"/>
    </row>
    <row r="112" spans="1:18" ht="26.25" customHeight="1" x14ac:dyDescent="0.15">
      <c r="A112" s="2" t="s">
        <v>87</v>
      </c>
      <c r="B112" s="6">
        <v>2600</v>
      </c>
      <c r="C112" s="6">
        <v>1000</v>
      </c>
      <c r="D112" s="2"/>
      <c r="E112" s="2"/>
      <c r="F112" s="2"/>
      <c r="G112" s="2"/>
      <c r="H112" s="3" t="s">
        <v>81</v>
      </c>
      <c r="I112" s="6">
        <v>3800</v>
      </c>
      <c r="J112" s="6">
        <v>1100</v>
      </c>
      <c r="K112" s="28" t="s">
        <v>94</v>
      </c>
      <c r="L112" s="28"/>
      <c r="M112" s="28"/>
      <c r="N112" s="28"/>
      <c r="O112" s="28"/>
      <c r="P112" s="28"/>
      <c r="Q112" s="28"/>
      <c r="R112" s="28"/>
    </row>
    <row r="113" spans="1:18" ht="26.25" customHeight="1" x14ac:dyDescent="0.15">
      <c r="A113" s="2" t="s">
        <v>88</v>
      </c>
      <c r="B113" s="6">
        <v>400</v>
      </c>
      <c r="C113" s="6">
        <v>800</v>
      </c>
      <c r="D113" s="2"/>
      <c r="E113" s="2"/>
      <c r="F113" s="2"/>
      <c r="G113" s="2"/>
      <c r="H113" s="3" t="s">
        <v>81</v>
      </c>
      <c r="I113" s="6">
        <v>5000</v>
      </c>
      <c r="J113" s="6">
        <v>1100</v>
      </c>
      <c r="K113" s="28" t="s">
        <v>95</v>
      </c>
      <c r="L113" s="28"/>
      <c r="M113" s="28"/>
      <c r="N113" s="28"/>
      <c r="O113" s="28"/>
      <c r="P113" s="28"/>
      <c r="Q113" s="28"/>
      <c r="R113" s="28"/>
    </row>
    <row r="114" spans="1:18" ht="15" customHeight="1" x14ac:dyDescent="0.15">
      <c r="K114" s="1" t="s">
        <v>96</v>
      </c>
    </row>
    <row r="116" spans="1:18" ht="15" customHeight="1" x14ac:dyDescent="0.15">
      <c r="A116" s="1" t="s">
        <v>97</v>
      </c>
    </row>
    <row r="117" spans="1:18" ht="15" customHeight="1" x14ac:dyDescent="0.15">
      <c r="A117" s="1" t="s">
        <v>98</v>
      </c>
    </row>
    <row r="118" spans="1:18" ht="15" customHeight="1" x14ac:dyDescent="0.15">
      <c r="A118" s="1" t="s">
        <v>99</v>
      </c>
    </row>
    <row r="119" spans="1:18" ht="15" customHeight="1" x14ac:dyDescent="0.15">
      <c r="A119" s="1" t="s">
        <v>100</v>
      </c>
    </row>
    <row r="120" spans="1:18" ht="15" customHeight="1" x14ac:dyDescent="0.15">
      <c r="A120" s="1" t="s">
        <v>101</v>
      </c>
    </row>
    <row r="121" spans="1:18" ht="15" customHeight="1" x14ac:dyDescent="0.15">
      <c r="A121" s="1" t="s">
        <v>102</v>
      </c>
    </row>
    <row r="123" spans="1:18" ht="15" customHeight="1" x14ac:dyDescent="0.15">
      <c r="A123" s="1" t="s">
        <v>103</v>
      </c>
    </row>
    <row r="124" spans="1:18" ht="15" customHeight="1" x14ac:dyDescent="0.15">
      <c r="A124" s="1" t="s">
        <v>104</v>
      </c>
    </row>
    <row r="125" spans="1:18" ht="15" customHeight="1" x14ac:dyDescent="0.15">
      <c r="A125" s="1" t="s">
        <v>105</v>
      </c>
    </row>
    <row r="126" spans="1:18" ht="15" customHeight="1" x14ac:dyDescent="0.15">
      <c r="A126" s="1" t="s">
        <v>106</v>
      </c>
    </row>
    <row r="127" spans="1:18" ht="15" customHeight="1" x14ac:dyDescent="0.15">
      <c r="A127" s="1" t="s">
        <v>107</v>
      </c>
    </row>
    <row r="128" spans="1:18" ht="15" customHeight="1" x14ac:dyDescent="0.15">
      <c r="A128" s="1" t="s">
        <v>108</v>
      </c>
    </row>
  </sheetData>
  <mergeCells count="30">
    <mergeCell ref="J51:K51"/>
    <mergeCell ref="B9:C9"/>
    <mergeCell ref="A7:A8"/>
    <mergeCell ref="B7:C8"/>
    <mergeCell ref="J5:L5"/>
    <mergeCell ref="J6:L6"/>
    <mergeCell ref="J8:L8"/>
    <mergeCell ref="K7:L7"/>
    <mergeCell ref="B6:C6"/>
    <mergeCell ref="J17:K17"/>
    <mergeCell ref="J16:K16"/>
    <mergeCell ref="J32:K32"/>
    <mergeCell ref="J33:K33"/>
    <mergeCell ref="J50:K50"/>
    <mergeCell ref="J66:K66"/>
    <mergeCell ref="J67:K67"/>
    <mergeCell ref="J82:K82"/>
    <mergeCell ref="J83:K83"/>
    <mergeCell ref="J101:K101"/>
    <mergeCell ref="J100:K100"/>
    <mergeCell ref="J99:K99"/>
    <mergeCell ref="K113:R113"/>
    <mergeCell ref="A107:A108"/>
    <mergeCell ref="A104:C104"/>
    <mergeCell ref="B107:J107"/>
    <mergeCell ref="K111:R111"/>
    <mergeCell ref="K110:R110"/>
    <mergeCell ref="K109:R109"/>
    <mergeCell ref="K107:R108"/>
    <mergeCell ref="K112:R112"/>
  </mergeCells>
  <phoneticPr fontId="1"/>
  <dataValidations count="2">
    <dataValidation type="list" allowBlank="1" showInputMessage="1" showErrorMessage="1" sqref="B6:C6">
      <formula1>$E$5:$E$6</formula1>
    </dataValidation>
    <dataValidation type="list" allowBlank="1" showInputMessage="1" showErrorMessage="1" sqref="B7:C8">
      <formula1>IF($B$6="用水路",$F$5:$F$6,IF($B$6="排水路",$F$7:$F$9,$F$5:$F$9))</formula1>
    </dataValidation>
  </dataValidations>
  <printOptions horizontalCentered="1"/>
  <pageMargins left="0" right="0" top="0.59055118110236227" bottom="0.39370078740157483" header="0.31496062992125984" footer="0.31496062992125984"/>
  <pageSetup paperSize="9" orientation="landscape" r:id="rId1"/>
  <headerFooter>
    <firstHeader>&amp;L機密性○情報&amp;R○○限り</firstHeader>
  </headerFooter>
  <rowBreaks count="3" manualBreakCount="3">
    <brk id="30" max="16383" man="1"/>
    <brk id="64" max="16383" man="1"/>
    <brk id="9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8"/>
  <sheetViews>
    <sheetView view="pageBreakPreview" topLeftCell="A7" zoomScaleNormal="100" zoomScaleSheetLayoutView="100" workbookViewId="0"/>
  </sheetViews>
  <sheetFormatPr defaultRowHeight="15" customHeight="1" x14ac:dyDescent="0.15"/>
  <cols>
    <col min="1" max="1" width="16.25" style="1" customWidth="1"/>
    <col min="2" max="3" width="11.25" style="1" customWidth="1"/>
    <col min="4" max="7" width="11.25" style="1" hidden="1" customWidth="1"/>
    <col min="8" max="8" width="2.5" style="1" customWidth="1"/>
    <col min="9" max="9" width="16.25" style="1" customWidth="1"/>
    <col min="10" max="10" width="11.25" style="1" customWidth="1"/>
    <col min="11" max="11" width="5" style="1" customWidth="1"/>
    <col min="12" max="12" width="6.25" style="1" customWidth="1"/>
    <col min="13" max="16384" width="9" style="1"/>
  </cols>
  <sheetData>
    <row r="1" spans="1:12" ht="22.5" customHeight="1" x14ac:dyDescent="0.15">
      <c r="A1" s="9" t="s">
        <v>110</v>
      </c>
    </row>
    <row r="3" spans="1:12" ht="22.5" customHeight="1" x14ac:dyDescent="0.15">
      <c r="A3" s="10" t="s">
        <v>49</v>
      </c>
    </row>
    <row r="4" spans="1:12" ht="7.5" customHeight="1" x14ac:dyDescent="0.15">
      <c r="A4" s="10"/>
    </row>
    <row r="5" spans="1:12" ht="26.25" customHeight="1" x14ac:dyDescent="0.15">
      <c r="A5" s="20" t="s">
        <v>58</v>
      </c>
      <c r="B5" s="16">
        <v>1981</v>
      </c>
      <c r="C5" s="17">
        <f>IF(B5="","",DATE(B5,1,1))</f>
        <v>29587</v>
      </c>
      <c r="E5" s="1" t="s">
        <v>53</v>
      </c>
      <c r="F5" s="1" t="s">
        <v>10</v>
      </c>
      <c r="I5" s="20" t="s">
        <v>60</v>
      </c>
      <c r="J5" s="44">
        <v>0.09</v>
      </c>
      <c r="K5" s="44"/>
      <c r="L5" s="44"/>
    </row>
    <row r="6" spans="1:12" ht="26.25" customHeight="1" x14ac:dyDescent="0.15">
      <c r="A6" s="14" t="s">
        <v>50</v>
      </c>
      <c r="B6" s="44" t="s">
        <v>53</v>
      </c>
      <c r="C6" s="44"/>
      <c r="E6" s="1" t="s">
        <v>54</v>
      </c>
      <c r="F6" s="1" t="s">
        <v>12</v>
      </c>
      <c r="I6" s="20" t="s">
        <v>61</v>
      </c>
      <c r="J6" s="44">
        <v>40</v>
      </c>
      <c r="K6" s="44"/>
      <c r="L6" s="44"/>
    </row>
    <row r="7" spans="1:12" ht="26.25" customHeight="1" x14ac:dyDescent="0.15">
      <c r="A7" s="38" t="s">
        <v>51</v>
      </c>
      <c r="B7" s="40" t="s">
        <v>12</v>
      </c>
      <c r="C7" s="41"/>
      <c r="F7" s="1" t="s">
        <v>55</v>
      </c>
      <c r="I7" s="20" t="s">
        <v>57</v>
      </c>
      <c r="J7" s="16">
        <v>2011</v>
      </c>
      <c r="K7" s="48">
        <f>IF(J7="","",DATE(J7,1,1))</f>
        <v>40544</v>
      </c>
      <c r="L7" s="49"/>
    </row>
    <row r="8" spans="1:12" ht="26.25" customHeight="1" x14ac:dyDescent="0.15">
      <c r="A8" s="39"/>
      <c r="B8" s="42"/>
      <c r="C8" s="43"/>
      <c r="F8" s="1" t="s">
        <v>56</v>
      </c>
      <c r="I8" s="20" t="s">
        <v>62</v>
      </c>
      <c r="J8" s="45">
        <f>IF(B5="","",J7-B5)</f>
        <v>30</v>
      </c>
      <c r="K8" s="46"/>
      <c r="L8" s="47"/>
    </row>
    <row r="9" spans="1:12" ht="26.25" customHeight="1" x14ac:dyDescent="0.15">
      <c r="A9" s="20" t="s">
        <v>59</v>
      </c>
      <c r="B9" s="37">
        <v>500</v>
      </c>
      <c r="C9" s="37"/>
      <c r="F9" s="1" t="s">
        <v>113</v>
      </c>
    </row>
    <row r="10" spans="1:12" ht="22.5" customHeight="1" x14ac:dyDescent="0.15"/>
    <row r="11" spans="1:12" s="10" customFormat="1" ht="22.5" customHeight="1" x14ac:dyDescent="0.15">
      <c r="A11" s="10" t="s">
        <v>52</v>
      </c>
      <c r="B11" s="1"/>
      <c r="C11" s="1"/>
    </row>
    <row r="12" spans="1:12" s="10" customFormat="1" ht="15" customHeight="1" x14ac:dyDescent="0.15">
      <c r="A12" s="1"/>
      <c r="B12" s="1"/>
      <c r="C12" s="1"/>
    </row>
    <row r="13" spans="1:12" ht="15" customHeight="1" x14ac:dyDescent="0.15">
      <c r="A13" s="8" t="s">
        <v>19</v>
      </c>
      <c r="B13" s="10"/>
      <c r="C13" s="10"/>
    </row>
    <row r="15" spans="1:12" ht="22.5" customHeight="1" x14ac:dyDescent="0.15">
      <c r="A15" s="1" t="s">
        <v>11</v>
      </c>
    </row>
    <row r="16" spans="1:12" ht="26.25" customHeight="1" x14ac:dyDescent="0.15">
      <c r="A16" s="24" t="s">
        <v>0</v>
      </c>
      <c r="B16" s="4" t="s">
        <v>60</v>
      </c>
      <c r="C16" s="4" t="s">
        <v>69</v>
      </c>
      <c r="D16" s="4" t="s">
        <v>6</v>
      </c>
      <c r="E16" s="4" t="s">
        <v>7</v>
      </c>
      <c r="F16" s="4" t="s">
        <v>8</v>
      </c>
      <c r="G16" s="4" t="s">
        <v>9</v>
      </c>
      <c r="I16" s="20" t="s">
        <v>71</v>
      </c>
      <c r="J16" s="30" t="s">
        <v>72</v>
      </c>
      <c r="K16" s="30"/>
    </row>
    <row r="17" spans="1:11" ht="15" customHeight="1" x14ac:dyDescent="0.15">
      <c r="A17" s="2" t="s">
        <v>1</v>
      </c>
      <c r="B17" s="5">
        <v>3.1E-2</v>
      </c>
      <c r="C17" s="6">
        <v>15743</v>
      </c>
      <c r="D17" s="5">
        <f>LN(B17)</f>
        <v>-3.473768074496991</v>
      </c>
      <c r="E17" s="5">
        <f>LN(C17)</f>
        <v>9.6641511010146282</v>
      </c>
      <c r="F17" s="11">
        <f>SLOPE(E17:E21,D17:D21)</f>
        <v>0.46476147641978682</v>
      </c>
      <c r="G17" s="6">
        <f>EXP(INTERCEPT(E17:E21,D17:D21))</f>
        <v>73832.338270057604</v>
      </c>
      <c r="I17" s="21"/>
      <c r="J17" s="31">
        <f>G17*I17^F17</f>
        <v>0</v>
      </c>
      <c r="K17" s="31"/>
    </row>
    <row r="18" spans="1:11" ht="15" customHeight="1" x14ac:dyDescent="0.15">
      <c r="A18" s="2" t="s">
        <v>2</v>
      </c>
      <c r="B18" s="5">
        <v>7.0999999999999994E-2</v>
      </c>
      <c r="C18" s="6">
        <v>19671</v>
      </c>
      <c r="D18" s="5">
        <f>LN(B18)</f>
        <v>-2.6450754019408218</v>
      </c>
      <c r="E18" s="5">
        <f t="shared" ref="E18:E21" si="0">LN(C18)</f>
        <v>9.8869007489317298</v>
      </c>
      <c r="F18" s="6"/>
      <c r="G18" s="6"/>
    </row>
    <row r="19" spans="1:11" ht="15" customHeight="1" x14ac:dyDescent="0.15">
      <c r="A19" s="2" t="s">
        <v>3</v>
      </c>
      <c r="B19" s="5">
        <v>0.126</v>
      </c>
      <c r="C19" s="6">
        <v>27062</v>
      </c>
      <c r="D19" s="5">
        <f>LN(B19)</f>
        <v>-2.0714733720306588</v>
      </c>
      <c r="E19" s="5">
        <f t="shared" si="0"/>
        <v>10.20588580882359</v>
      </c>
      <c r="F19" s="6"/>
      <c r="G19" s="6"/>
    </row>
    <row r="20" spans="1:11" ht="15" customHeight="1" x14ac:dyDescent="0.15">
      <c r="A20" s="2" t="s">
        <v>4</v>
      </c>
      <c r="B20" s="5">
        <v>0.19600000000000001</v>
      </c>
      <c r="C20" s="6">
        <v>35517</v>
      </c>
      <c r="D20" s="5">
        <f>LN(B20)</f>
        <v>-1.6296406197516198</v>
      </c>
      <c r="E20" s="5">
        <f t="shared" si="0"/>
        <v>10.477766734079745</v>
      </c>
      <c r="F20" s="6"/>
      <c r="G20" s="6"/>
    </row>
    <row r="21" spans="1:11" ht="15" customHeight="1" x14ac:dyDescent="0.15">
      <c r="A21" s="2" t="s">
        <v>5</v>
      </c>
      <c r="B21" s="5">
        <v>0.28299999999999997</v>
      </c>
      <c r="C21" s="6">
        <v>42721</v>
      </c>
      <c r="D21" s="5">
        <f>LN(B21)</f>
        <v>-1.2623083813388996</v>
      </c>
      <c r="E21" s="5">
        <f t="shared" si="0"/>
        <v>10.662445881599808</v>
      </c>
      <c r="F21" s="6"/>
      <c r="G21" s="6"/>
    </row>
    <row r="31" spans="1:11" ht="22.5" customHeight="1" x14ac:dyDescent="0.15">
      <c r="A31" s="1" t="s">
        <v>13</v>
      </c>
    </row>
    <row r="32" spans="1:11" ht="26.25" customHeight="1" x14ac:dyDescent="0.15">
      <c r="A32" s="24" t="s">
        <v>0</v>
      </c>
      <c r="B32" s="4" t="s">
        <v>60</v>
      </c>
      <c r="C32" s="4" t="s">
        <v>69</v>
      </c>
      <c r="D32" s="4" t="s">
        <v>6</v>
      </c>
      <c r="E32" s="4" t="s">
        <v>7</v>
      </c>
      <c r="F32" s="4" t="s">
        <v>8</v>
      </c>
      <c r="G32" s="4" t="s">
        <v>9</v>
      </c>
      <c r="I32" s="20" t="s">
        <v>71</v>
      </c>
      <c r="J32" s="30" t="s">
        <v>72</v>
      </c>
      <c r="K32" s="30"/>
    </row>
    <row r="33" spans="1:20" ht="15" customHeight="1" x14ac:dyDescent="0.15">
      <c r="A33" s="2" t="s">
        <v>14</v>
      </c>
      <c r="B33" s="5">
        <v>5.3999999999999999E-2</v>
      </c>
      <c r="C33" s="6">
        <v>9701</v>
      </c>
      <c r="D33" s="5">
        <f>LN(B33)</f>
        <v>-2.9187712324178627</v>
      </c>
      <c r="E33" s="5">
        <f>LN(C33)</f>
        <v>9.1799842519612831</v>
      </c>
      <c r="F33" s="11">
        <f>SLOPE(E33:E37,D33:D37)</f>
        <v>0.48396491467695396</v>
      </c>
      <c r="G33" s="6">
        <f>EXP(INTERCEPT(E33:E37,D33:D37))</f>
        <v>38043.495216183554</v>
      </c>
      <c r="I33" s="21">
        <v>0.09</v>
      </c>
      <c r="J33" s="31">
        <f>G33*I33^F33</f>
        <v>11862.342955026133</v>
      </c>
      <c r="K33" s="31"/>
    </row>
    <row r="34" spans="1:20" ht="15" customHeight="1" x14ac:dyDescent="0.15">
      <c r="A34" s="2" t="s">
        <v>15</v>
      </c>
      <c r="B34" s="5">
        <v>7.2999999999999995E-2</v>
      </c>
      <c r="C34" s="6">
        <v>10998</v>
      </c>
      <c r="D34" s="5">
        <f>LN(B34)</f>
        <v>-2.6172958378337459</v>
      </c>
      <c r="E34" s="5">
        <f t="shared" ref="E34:E37" si="1">LN(C34)</f>
        <v>9.3054687170677592</v>
      </c>
      <c r="F34" s="6"/>
      <c r="G34" s="6"/>
    </row>
    <row r="35" spans="1:20" ht="15" customHeight="1" x14ac:dyDescent="0.15">
      <c r="A35" s="2" t="s">
        <v>16</v>
      </c>
      <c r="B35" s="5">
        <v>0.125</v>
      </c>
      <c r="C35" s="6">
        <v>12279</v>
      </c>
      <c r="D35" s="5">
        <f>LN(B35)</f>
        <v>-2.0794415416798357</v>
      </c>
      <c r="E35" s="5">
        <f t="shared" si="1"/>
        <v>9.4156457651605123</v>
      </c>
      <c r="F35" s="6"/>
      <c r="G35" s="6"/>
    </row>
    <row r="36" spans="1:20" ht="15" customHeight="1" x14ac:dyDescent="0.15">
      <c r="A36" s="2" t="s">
        <v>17</v>
      </c>
      <c r="B36" s="5">
        <v>0.188</v>
      </c>
      <c r="C36" s="6">
        <v>16320</v>
      </c>
      <c r="D36" s="5">
        <f>LN(B36)</f>
        <v>-1.6713133161521878</v>
      </c>
      <c r="E36" s="5">
        <f t="shared" si="1"/>
        <v>9.7001466285180982</v>
      </c>
      <c r="F36" s="6"/>
      <c r="G36" s="6"/>
    </row>
    <row r="37" spans="1:20" ht="15" customHeight="1" x14ac:dyDescent="0.15">
      <c r="A37" s="2" t="s">
        <v>18</v>
      </c>
      <c r="B37" s="5">
        <v>0.26500000000000001</v>
      </c>
      <c r="C37" s="6">
        <v>21894</v>
      </c>
      <c r="D37" s="5">
        <f>LN(B37)</f>
        <v>-1.3280254529959148</v>
      </c>
      <c r="E37" s="5">
        <f t="shared" si="1"/>
        <v>9.993967905664503</v>
      </c>
      <c r="F37" s="6"/>
      <c r="G37" s="6"/>
    </row>
    <row r="46" spans="1:20" s="10" customFormat="1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customHeight="1" x14ac:dyDescent="0.15">
      <c r="A47" s="18" t="s">
        <v>20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9" spans="1:11" ht="22.5" customHeight="1" x14ac:dyDescent="0.15">
      <c r="A49" s="1" t="s">
        <v>21</v>
      </c>
    </row>
    <row r="50" spans="1:11" ht="26.25" customHeight="1" x14ac:dyDescent="0.15">
      <c r="A50" s="24" t="s">
        <v>0</v>
      </c>
      <c r="B50" s="4" t="s">
        <v>60</v>
      </c>
      <c r="C50" s="4" t="s">
        <v>69</v>
      </c>
      <c r="D50" s="4" t="s">
        <v>6</v>
      </c>
      <c r="E50" s="4" t="s">
        <v>7</v>
      </c>
      <c r="F50" s="4" t="s">
        <v>8</v>
      </c>
      <c r="G50" s="4" t="s">
        <v>9</v>
      </c>
      <c r="I50" s="20" t="s">
        <v>71</v>
      </c>
      <c r="J50" s="30" t="s">
        <v>72</v>
      </c>
      <c r="K50" s="30"/>
    </row>
    <row r="51" spans="1:11" ht="15" customHeight="1" x14ac:dyDescent="0.15">
      <c r="A51" s="2" t="s">
        <v>22</v>
      </c>
      <c r="B51" s="5">
        <v>8.4000000000000005E-2</v>
      </c>
      <c r="C51" s="6">
        <v>8807</v>
      </c>
      <c r="D51" s="5">
        <f>LN(B51)</f>
        <v>-2.4769384801388235</v>
      </c>
      <c r="E51" s="5">
        <f>LN(C51)</f>
        <v>9.0833021388054593</v>
      </c>
      <c r="F51" s="11">
        <f>SLOPE(E51:E63,D51:D63)</f>
        <v>0.78073314896157731</v>
      </c>
      <c r="G51" s="6">
        <f>EXP(INTERCEPT(E51:E63,D51:D63))</f>
        <v>55236.590061691648</v>
      </c>
      <c r="I51" s="21"/>
      <c r="J51" s="31">
        <f>G51*I51^F51</f>
        <v>0</v>
      </c>
      <c r="K51" s="31"/>
    </row>
    <row r="52" spans="1:11" ht="15" customHeight="1" x14ac:dyDescent="0.15">
      <c r="A52" s="2" t="s">
        <v>23</v>
      </c>
      <c r="B52" s="5">
        <v>0.152</v>
      </c>
      <c r="C52" s="6">
        <v>13548</v>
      </c>
      <c r="D52" s="5">
        <f t="shared" ref="D52:E63" si="2">LN(B52)</f>
        <v>-1.8838747581358606</v>
      </c>
      <c r="E52" s="5">
        <f t="shared" si="2"/>
        <v>9.5139942139376625</v>
      </c>
      <c r="F52" s="6"/>
      <c r="G52" s="6"/>
    </row>
    <row r="53" spans="1:11" ht="15" customHeight="1" x14ac:dyDescent="0.15">
      <c r="A53" s="2" t="s">
        <v>24</v>
      </c>
      <c r="B53" s="5">
        <v>0.19</v>
      </c>
      <c r="C53" s="6">
        <v>15549</v>
      </c>
      <c r="D53" s="5">
        <f t="shared" si="2"/>
        <v>-1.6607312068216509</v>
      </c>
      <c r="E53" s="5">
        <f t="shared" si="2"/>
        <v>9.6517516068578164</v>
      </c>
      <c r="F53" s="6"/>
      <c r="G53" s="6"/>
    </row>
    <row r="54" spans="1:11" ht="15" customHeight="1" x14ac:dyDescent="0.15">
      <c r="A54" s="2" t="s">
        <v>25</v>
      </c>
      <c r="B54" s="5">
        <v>0.34499999999999997</v>
      </c>
      <c r="C54" s="6">
        <v>19919</v>
      </c>
      <c r="D54" s="5">
        <f t="shared" si="2"/>
        <v>-1.0642108619507773</v>
      </c>
      <c r="E54" s="5">
        <f t="shared" si="2"/>
        <v>9.8994293290752733</v>
      </c>
      <c r="F54" s="6"/>
      <c r="G54" s="6"/>
    </row>
    <row r="55" spans="1:11" ht="15" customHeight="1" x14ac:dyDescent="0.15">
      <c r="A55" s="2" t="s">
        <v>26</v>
      </c>
      <c r="B55" s="5">
        <v>0.78</v>
      </c>
      <c r="C55" s="6">
        <v>45833</v>
      </c>
      <c r="D55" s="5">
        <f t="shared" si="2"/>
        <v>-0.24846135929849961</v>
      </c>
      <c r="E55" s="5">
        <f t="shared" si="2"/>
        <v>10.732759634666934</v>
      </c>
      <c r="F55" s="6"/>
      <c r="G55" s="6"/>
    </row>
    <row r="56" spans="1:11" ht="15" customHeight="1" x14ac:dyDescent="0.15">
      <c r="A56" s="2" t="s">
        <v>27</v>
      </c>
      <c r="B56" s="5">
        <v>1.1479999999999999</v>
      </c>
      <c r="C56" s="6">
        <v>56057</v>
      </c>
      <c r="D56" s="5">
        <f t="shared" si="2"/>
        <v>0.13802129789737461</v>
      </c>
      <c r="E56" s="5">
        <f t="shared" si="2"/>
        <v>10.934124309194805</v>
      </c>
      <c r="F56" s="2"/>
      <c r="G56" s="2"/>
    </row>
    <row r="57" spans="1:11" ht="15" customHeight="1" x14ac:dyDescent="0.15">
      <c r="A57" s="2" t="s">
        <v>28</v>
      </c>
      <c r="B57" s="5">
        <v>1.365</v>
      </c>
      <c r="C57" s="6">
        <v>64456</v>
      </c>
      <c r="D57" s="5">
        <f t="shared" si="2"/>
        <v>0.31115442863692305</v>
      </c>
      <c r="E57" s="5">
        <f t="shared" si="2"/>
        <v>11.073738099457032</v>
      </c>
      <c r="F57" s="2"/>
      <c r="G57" s="2"/>
    </row>
    <row r="58" spans="1:11" ht="15" customHeight="1" x14ac:dyDescent="0.15">
      <c r="A58" s="2" t="s">
        <v>29</v>
      </c>
      <c r="B58" s="5">
        <v>1.752</v>
      </c>
      <c r="C58" s="6">
        <v>78606</v>
      </c>
      <c r="D58" s="5">
        <f t="shared" si="2"/>
        <v>0.56075799251419967</v>
      </c>
      <c r="E58" s="5">
        <f t="shared" si="2"/>
        <v>11.272203311381725</v>
      </c>
      <c r="F58" s="2"/>
      <c r="G58" s="2"/>
    </row>
    <row r="59" spans="1:11" ht="15" customHeight="1" x14ac:dyDescent="0.15">
      <c r="A59" s="2" t="s">
        <v>30</v>
      </c>
      <c r="B59" s="5">
        <v>2.4</v>
      </c>
      <c r="C59" s="6">
        <v>118525</v>
      </c>
      <c r="D59" s="5">
        <f t="shared" si="2"/>
        <v>0.87546873735389985</v>
      </c>
      <c r="E59" s="5">
        <f t="shared" si="2"/>
        <v>11.682879187770318</v>
      </c>
      <c r="F59" s="2"/>
      <c r="G59" s="2"/>
    </row>
    <row r="60" spans="1:11" ht="15" customHeight="1" x14ac:dyDescent="0.15">
      <c r="A60" s="2" t="s">
        <v>31</v>
      </c>
      <c r="B60" s="5">
        <v>3</v>
      </c>
      <c r="C60" s="6">
        <v>137766</v>
      </c>
      <c r="D60" s="5">
        <f t="shared" si="2"/>
        <v>1.0986122886681098</v>
      </c>
      <c r="E60" s="5">
        <f t="shared" si="2"/>
        <v>11.833311872720078</v>
      </c>
      <c r="F60" s="2"/>
      <c r="G60" s="2"/>
    </row>
    <row r="61" spans="1:11" ht="15" customHeight="1" x14ac:dyDescent="0.15">
      <c r="A61" s="2" t="s">
        <v>32</v>
      </c>
      <c r="B61" s="5">
        <v>3.6</v>
      </c>
      <c r="C61" s="6">
        <v>156939</v>
      </c>
      <c r="D61" s="5">
        <f t="shared" si="2"/>
        <v>1.2809338454620642</v>
      </c>
      <c r="E61" s="5">
        <f t="shared" si="2"/>
        <v>11.963612473799305</v>
      </c>
      <c r="F61" s="2"/>
      <c r="G61" s="2"/>
    </row>
    <row r="62" spans="1:11" ht="15" customHeight="1" x14ac:dyDescent="0.15">
      <c r="A62" s="2" t="s">
        <v>33</v>
      </c>
      <c r="B62" s="5">
        <v>4.2</v>
      </c>
      <c r="C62" s="6">
        <v>176035</v>
      </c>
      <c r="D62" s="5">
        <f t="shared" si="2"/>
        <v>1.4350845252893227</v>
      </c>
      <c r="E62" s="5">
        <f t="shared" si="2"/>
        <v>12.0784381178859</v>
      </c>
      <c r="F62" s="2"/>
      <c r="G62" s="2"/>
    </row>
    <row r="63" spans="1:11" ht="15" customHeight="1" x14ac:dyDescent="0.15">
      <c r="A63" s="2" t="s">
        <v>34</v>
      </c>
      <c r="B63" s="5">
        <v>4.8</v>
      </c>
      <c r="C63" s="6">
        <v>195090</v>
      </c>
      <c r="D63" s="5">
        <f t="shared" si="2"/>
        <v>1.5686159179138452</v>
      </c>
      <c r="E63" s="5">
        <f t="shared" si="2"/>
        <v>12.181216269531307</v>
      </c>
      <c r="F63" s="2"/>
      <c r="G63" s="2"/>
    </row>
    <row r="65" spans="1:11" ht="22.5" customHeight="1" x14ac:dyDescent="0.15">
      <c r="A65" s="1" t="s">
        <v>35</v>
      </c>
    </row>
    <row r="66" spans="1:11" ht="26.25" customHeight="1" x14ac:dyDescent="0.15">
      <c r="A66" s="24" t="s">
        <v>0</v>
      </c>
      <c r="B66" s="4" t="s">
        <v>60</v>
      </c>
      <c r="C66" s="4" t="s">
        <v>69</v>
      </c>
      <c r="D66" s="4" t="s">
        <v>6</v>
      </c>
      <c r="E66" s="4" t="s">
        <v>7</v>
      </c>
      <c r="F66" s="4" t="s">
        <v>8</v>
      </c>
      <c r="G66" s="4" t="s">
        <v>9</v>
      </c>
      <c r="I66" s="20" t="s">
        <v>71</v>
      </c>
      <c r="J66" s="30" t="s">
        <v>72</v>
      </c>
      <c r="K66" s="30"/>
    </row>
    <row r="67" spans="1:11" ht="15" customHeight="1" x14ac:dyDescent="0.15">
      <c r="A67" s="2" t="s">
        <v>36</v>
      </c>
      <c r="B67" s="5">
        <v>9.2230000000000008</v>
      </c>
      <c r="C67" s="6">
        <v>101852</v>
      </c>
      <c r="D67" s="5">
        <f>LN(B67)</f>
        <v>2.2217003642535817</v>
      </c>
      <c r="E67" s="5">
        <f>LN(C67)</f>
        <v>11.531276058182822</v>
      </c>
      <c r="F67" s="11">
        <f>SLOPE(E67:E73,D67:D73)</f>
        <v>0.70121665753090245</v>
      </c>
      <c r="G67" s="6">
        <f>EXP(INTERCEPT(E67:E73,D67:D73))</f>
        <v>21289.906307002089</v>
      </c>
      <c r="I67" s="21"/>
      <c r="J67" s="31">
        <f>G67*I67^F67</f>
        <v>0</v>
      </c>
      <c r="K67" s="31"/>
    </row>
    <row r="68" spans="1:11" ht="15" customHeight="1" x14ac:dyDescent="0.15">
      <c r="A68" s="2" t="s">
        <v>37</v>
      </c>
      <c r="B68" s="5">
        <v>9.6029999999999998</v>
      </c>
      <c r="C68" s="6">
        <v>103059</v>
      </c>
      <c r="D68" s="5">
        <f t="shared" ref="D68:E73" si="3">LN(B68)</f>
        <v>2.2620755496558358</v>
      </c>
      <c r="E68" s="5">
        <f t="shared" si="3"/>
        <v>11.543056918749558</v>
      </c>
      <c r="F68" s="6"/>
      <c r="G68" s="6"/>
    </row>
    <row r="69" spans="1:11" ht="15" customHeight="1" x14ac:dyDescent="0.15">
      <c r="A69" s="2" t="s">
        <v>38</v>
      </c>
      <c r="B69" s="5">
        <v>10.4</v>
      </c>
      <c r="C69" s="6">
        <v>110776</v>
      </c>
      <c r="D69" s="5">
        <f t="shared" si="3"/>
        <v>2.341805806147327</v>
      </c>
      <c r="E69" s="5">
        <f t="shared" si="3"/>
        <v>11.61526542333455</v>
      </c>
      <c r="F69" s="6"/>
      <c r="G69" s="6"/>
    </row>
    <row r="70" spans="1:11" ht="15" customHeight="1" x14ac:dyDescent="0.15">
      <c r="A70" s="2" t="s">
        <v>39</v>
      </c>
      <c r="B70" s="5">
        <v>10.8</v>
      </c>
      <c r="C70" s="6">
        <v>112057</v>
      </c>
      <c r="D70" s="5">
        <f t="shared" si="3"/>
        <v>2.379546134130174</v>
      </c>
      <c r="E70" s="5">
        <f t="shared" si="3"/>
        <v>11.626762949388437</v>
      </c>
      <c r="F70" s="6"/>
      <c r="G70" s="6"/>
    </row>
    <row r="71" spans="1:11" ht="15" customHeight="1" x14ac:dyDescent="0.15">
      <c r="A71" s="2" t="s">
        <v>40</v>
      </c>
      <c r="B71" s="5">
        <v>11.663</v>
      </c>
      <c r="C71" s="6">
        <v>119907</v>
      </c>
      <c r="D71" s="5">
        <f t="shared" si="3"/>
        <v>2.4564214377089129</v>
      </c>
      <c r="E71" s="5">
        <f t="shared" si="3"/>
        <v>11.694471721296431</v>
      </c>
      <c r="F71" s="6"/>
      <c r="G71" s="6"/>
    </row>
    <row r="72" spans="1:11" ht="15" customHeight="1" x14ac:dyDescent="0.15">
      <c r="A72" s="2" t="s">
        <v>41</v>
      </c>
      <c r="B72" s="5">
        <v>12.083</v>
      </c>
      <c r="C72" s="6">
        <v>121235</v>
      </c>
      <c r="D72" s="5">
        <f t="shared" si="3"/>
        <v>2.491799506045171</v>
      </c>
      <c r="E72" s="5">
        <f t="shared" si="3"/>
        <v>11.705486089806644</v>
      </c>
      <c r="F72" s="2"/>
      <c r="G72" s="2"/>
    </row>
    <row r="73" spans="1:11" ht="15" customHeight="1" x14ac:dyDescent="0.15">
      <c r="A73" s="2" t="s">
        <v>42</v>
      </c>
      <c r="B73" s="5">
        <v>13.012</v>
      </c>
      <c r="C73" s="6">
        <v>129236</v>
      </c>
      <c r="D73" s="5">
        <f t="shared" si="3"/>
        <v>2.5658720086111049</v>
      </c>
      <c r="E73" s="5">
        <f t="shared" si="3"/>
        <v>11.769395469289242</v>
      </c>
      <c r="F73" s="2"/>
      <c r="G73" s="2"/>
    </row>
    <row r="81" spans="1:11" ht="22.5" customHeight="1" x14ac:dyDescent="0.15">
      <c r="A81" s="1" t="s">
        <v>43</v>
      </c>
    </row>
    <row r="82" spans="1:11" ht="26.25" customHeight="1" x14ac:dyDescent="0.15">
      <c r="A82" s="24" t="s">
        <v>0</v>
      </c>
      <c r="B82" s="4" t="s">
        <v>60</v>
      </c>
      <c r="C82" s="4" t="s">
        <v>69</v>
      </c>
      <c r="D82" s="4" t="s">
        <v>6</v>
      </c>
      <c r="E82" s="4" t="s">
        <v>7</v>
      </c>
      <c r="F82" s="4" t="s">
        <v>8</v>
      </c>
      <c r="G82" s="4" t="s">
        <v>9</v>
      </c>
      <c r="I82" s="20" t="s">
        <v>71</v>
      </c>
      <c r="J82" s="30" t="s">
        <v>72</v>
      </c>
      <c r="K82" s="30"/>
    </row>
    <row r="83" spans="1:11" ht="15" customHeight="1" x14ac:dyDescent="0.15">
      <c r="A83" s="2" t="s">
        <v>44</v>
      </c>
      <c r="B83" s="5">
        <v>4.8920000000000003</v>
      </c>
      <c r="C83" s="6">
        <v>113061</v>
      </c>
      <c r="D83" s="5">
        <f>LN(B83)</f>
        <v>1.5876012178249259</v>
      </c>
      <c r="E83" s="5">
        <f>LN(C83)</f>
        <v>11.635682775051302</v>
      </c>
      <c r="F83" s="11">
        <f>SLOPE(E83:E88,D83:D88)</f>
        <v>0.30003637557896412</v>
      </c>
      <c r="G83" s="6">
        <f>EXP(INTERCEPT(E83:E88,D83:D88))</f>
        <v>70936.766585963371</v>
      </c>
      <c r="I83" s="21"/>
      <c r="J83" s="31">
        <f>G83*I83^F83</f>
        <v>0</v>
      </c>
      <c r="K83" s="31"/>
    </row>
    <row r="84" spans="1:11" ht="15" customHeight="1" x14ac:dyDescent="0.15">
      <c r="A84" s="2" t="s">
        <v>45</v>
      </c>
      <c r="B84" s="5">
        <v>6.1829999999999998</v>
      </c>
      <c r="C84" s="6">
        <v>123603</v>
      </c>
      <c r="D84" s="5">
        <f>LN(B84)</f>
        <v>1.8218035905764316</v>
      </c>
      <c r="E84" s="5">
        <f t="shared" ref="E84:E88" si="4">LN(C84)</f>
        <v>11.724830095555831</v>
      </c>
      <c r="F84" s="6"/>
      <c r="G84" s="6"/>
    </row>
    <row r="85" spans="1:11" ht="15" customHeight="1" x14ac:dyDescent="0.15">
      <c r="A85" s="2" t="s">
        <v>46</v>
      </c>
      <c r="B85" s="5">
        <v>8.4</v>
      </c>
      <c r="C85" s="6">
        <v>136131</v>
      </c>
      <c r="D85" s="5">
        <f>LN(B85)</f>
        <v>2.1282317058492679</v>
      </c>
      <c r="E85" s="5">
        <f t="shared" si="4"/>
        <v>11.821372936398879</v>
      </c>
      <c r="F85" s="6"/>
      <c r="G85" s="6"/>
    </row>
    <row r="86" spans="1:11" ht="15" customHeight="1" x14ac:dyDescent="0.15">
      <c r="A86" s="2" t="s">
        <v>38</v>
      </c>
      <c r="B86" s="5">
        <v>10.4</v>
      </c>
      <c r="C86" s="6">
        <v>141336</v>
      </c>
      <c r="D86" s="5">
        <f>LN(B86)</f>
        <v>2.341805806147327</v>
      </c>
      <c r="E86" s="5">
        <f t="shared" si="4"/>
        <v>11.858895313292516</v>
      </c>
      <c r="F86" s="6"/>
      <c r="G86" s="6"/>
    </row>
    <row r="87" spans="1:11" ht="15" customHeight="1" x14ac:dyDescent="0.15">
      <c r="A87" s="2" t="s">
        <v>47</v>
      </c>
      <c r="B87" s="5">
        <v>12.923</v>
      </c>
      <c r="C87" s="6">
        <v>153786</v>
      </c>
      <c r="D87" s="5">
        <f>LN(B87)</f>
        <v>2.5590086695430543</v>
      </c>
      <c r="E87" s="5">
        <f t="shared" si="4"/>
        <v>11.943317304602251</v>
      </c>
      <c r="F87" s="6"/>
      <c r="G87" s="6"/>
    </row>
    <row r="88" spans="1:11" ht="15" customHeight="1" x14ac:dyDescent="0.15">
      <c r="A88" s="2" t="s">
        <v>48</v>
      </c>
      <c r="B88" s="5">
        <v>15.023</v>
      </c>
      <c r="C88" s="6">
        <v>159222</v>
      </c>
      <c r="D88" s="5">
        <f>LN(B88)</f>
        <v>2.7095823600802866</v>
      </c>
      <c r="E88" s="5">
        <f t="shared" si="4"/>
        <v>11.978054733799704</v>
      </c>
      <c r="F88" s="2"/>
      <c r="G88" s="2"/>
    </row>
    <row r="97" spans="1:18" s="10" customFormat="1" ht="22.5" customHeight="1" x14ac:dyDescent="0.15">
      <c r="A97" s="10" t="s">
        <v>63</v>
      </c>
      <c r="B97" s="1"/>
      <c r="C97" s="1"/>
    </row>
    <row r="98" spans="1:18" ht="7.5" customHeight="1" thickBot="1" x14ac:dyDescent="0.2"/>
    <row r="99" spans="1:18" ht="26.25" customHeight="1" x14ac:dyDescent="0.15">
      <c r="A99" s="12" t="s">
        <v>73</v>
      </c>
      <c r="B99" s="6">
        <f>SUM(J17,J33,J51,J67,J83)</f>
        <v>11862.342955026133</v>
      </c>
      <c r="I99" s="13" t="s">
        <v>75</v>
      </c>
      <c r="J99" s="35">
        <f>B101*$B$9</f>
        <v>4416000</v>
      </c>
      <c r="K99" s="36"/>
    </row>
    <row r="100" spans="1:18" ht="26.25" customHeight="1" x14ac:dyDescent="0.15">
      <c r="A100" s="27" t="s">
        <v>64</v>
      </c>
      <c r="B100" s="5">
        <f>VLOOKUP($B$5,支出済費用換算計数!A3:D86,4)</f>
        <v>1.343</v>
      </c>
      <c r="I100" s="22" t="s">
        <v>109</v>
      </c>
      <c r="J100" s="31">
        <f>IF((J99/$J$6*$J$8)&gt;=J99,(J99-1),(J99/$J$6*$J$8))</f>
        <v>3312000</v>
      </c>
      <c r="K100" s="34"/>
    </row>
    <row r="101" spans="1:18" ht="26.25" customHeight="1" thickBot="1" x14ac:dyDescent="0.2">
      <c r="A101" s="12" t="s">
        <v>74</v>
      </c>
      <c r="B101" s="6">
        <f>ROUNDDOWN(B99/B100,0)</f>
        <v>8832</v>
      </c>
      <c r="I101" s="23" t="s">
        <v>76</v>
      </c>
      <c r="J101" s="32">
        <f>J99-J100</f>
        <v>1104000</v>
      </c>
      <c r="K101" s="33"/>
    </row>
    <row r="104" spans="1:18" ht="15" customHeight="1" x14ac:dyDescent="0.15">
      <c r="A104" s="29" t="s">
        <v>77</v>
      </c>
      <c r="B104" s="29"/>
      <c r="C104" s="29"/>
    </row>
    <row r="105" spans="1:18" ht="15" customHeight="1" x14ac:dyDescent="0.15">
      <c r="A105" s="26"/>
      <c r="B105" s="26"/>
      <c r="C105" s="26"/>
    </row>
    <row r="106" spans="1:18" ht="15" customHeight="1" x14ac:dyDescent="0.15">
      <c r="A106" s="1" t="s">
        <v>78</v>
      </c>
    </row>
    <row r="107" spans="1:18" ht="15" customHeight="1" x14ac:dyDescent="0.15">
      <c r="A107" s="29" t="s">
        <v>51</v>
      </c>
      <c r="B107" s="29" t="s">
        <v>83</v>
      </c>
      <c r="C107" s="29"/>
      <c r="D107" s="29"/>
      <c r="E107" s="29"/>
      <c r="F107" s="29"/>
      <c r="G107" s="29"/>
      <c r="H107" s="29"/>
      <c r="I107" s="29"/>
      <c r="J107" s="29"/>
      <c r="K107" s="29" t="s">
        <v>82</v>
      </c>
      <c r="L107" s="29"/>
      <c r="M107" s="29"/>
      <c r="N107" s="29"/>
      <c r="O107" s="29"/>
      <c r="P107" s="29"/>
      <c r="Q107" s="29"/>
      <c r="R107" s="29"/>
    </row>
    <row r="108" spans="1:18" ht="15" customHeight="1" x14ac:dyDescent="0.15">
      <c r="A108" s="29"/>
      <c r="B108" s="24" t="s">
        <v>79</v>
      </c>
      <c r="C108" s="24" t="s">
        <v>80</v>
      </c>
      <c r="D108" s="2"/>
      <c r="E108" s="2"/>
      <c r="F108" s="2"/>
      <c r="G108" s="2"/>
      <c r="H108" s="2"/>
      <c r="I108" s="24" t="s">
        <v>79</v>
      </c>
      <c r="J108" s="24" t="s">
        <v>80</v>
      </c>
      <c r="K108" s="29"/>
      <c r="L108" s="29"/>
      <c r="M108" s="29"/>
      <c r="N108" s="29"/>
      <c r="O108" s="29"/>
      <c r="P108" s="29"/>
      <c r="Q108" s="29"/>
      <c r="R108" s="29"/>
    </row>
    <row r="109" spans="1:18" ht="26.25" customHeight="1" x14ac:dyDescent="0.15">
      <c r="A109" s="2" t="s">
        <v>84</v>
      </c>
      <c r="B109" s="25" t="s">
        <v>93</v>
      </c>
      <c r="C109" s="6"/>
      <c r="D109" s="2"/>
      <c r="E109" s="2"/>
      <c r="F109" s="2"/>
      <c r="G109" s="2"/>
      <c r="H109" s="24" t="s">
        <v>81</v>
      </c>
      <c r="I109" s="25" t="s">
        <v>92</v>
      </c>
      <c r="J109" s="6"/>
      <c r="K109" s="28" t="s">
        <v>89</v>
      </c>
      <c r="L109" s="28"/>
      <c r="M109" s="28"/>
      <c r="N109" s="28"/>
      <c r="O109" s="28"/>
      <c r="P109" s="28"/>
      <c r="Q109" s="28"/>
      <c r="R109" s="28"/>
    </row>
    <row r="110" spans="1:18" ht="26.25" customHeight="1" x14ac:dyDescent="0.15">
      <c r="A110" s="2" t="s">
        <v>85</v>
      </c>
      <c r="B110" s="6">
        <v>250</v>
      </c>
      <c r="C110" s="6">
        <v>250</v>
      </c>
      <c r="D110" s="2"/>
      <c r="E110" s="2"/>
      <c r="F110" s="2"/>
      <c r="G110" s="2"/>
      <c r="H110" s="24" t="s">
        <v>81</v>
      </c>
      <c r="I110" s="6">
        <v>1000</v>
      </c>
      <c r="J110" s="6">
        <v>1000</v>
      </c>
      <c r="K110" s="28" t="s">
        <v>90</v>
      </c>
      <c r="L110" s="28"/>
      <c r="M110" s="28"/>
      <c r="N110" s="28"/>
      <c r="O110" s="28"/>
      <c r="P110" s="28"/>
      <c r="Q110" s="28"/>
      <c r="R110" s="28"/>
    </row>
    <row r="111" spans="1:18" ht="26.25" customHeight="1" x14ac:dyDescent="0.15">
      <c r="A111" s="2" t="s">
        <v>86</v>
      </c>
      <c r="B111" s="6">
        <v>300</v>
      </c>
      <c r="C111" s="6">
        <v>300</v>
      </c>
      <c r="D111" s="2"/>
      <c r="E111" s="2"/>
      <c r="F111" s="2"/>
      <c r="G111" s="2"/>
      <c r="H111" s="24" t="s">
        <v>81</v>
      </c>
      <c r="I111" s="6">
        <v>4000</v>
      </c>
      <c r="J111" s="6">
        <v>1200</v>
      </c>
      <c r="K111" s="28" t="s">
        <v>91</v>
      </c>
      <c r="L111" s="28"/>
      <c r="M111" s="28"/>
      <c r="N111" s="28"/>
      <c r="O111" s="28"/>
      <c r="P111" s="28"/>
      <c r="Q111" s="28"/>
      <c r="R111" s="28"/>
    </row>
    <row r="112" spans="1:18" ht="26.25" customHeight="1" x14ac:dyDescent="0.15">
      <c r="A112" s="2" t="s">
        <v>87</v>
      </c>
      <c r="B112" s="6">
        <v>2600</v>
      </c>
      <c r="C112" s="6">
        <v>1000</v>
      </c>
      <c r="D112" s="2"/>
      <c r="E112" s="2"/>
      <c r="F112" s="2"/>
      <c r="G112" s="2"/>
      <c r="H112" s="24" t="s">
        <v>81</v>
      </c>
      <c r="I112" s="6">
        <v>3800</v>
      </c>
      <c r="J112" s="6">
        <v>1100</v>
      </c>
      <c r="K112" s="28" t="s">
        <v>94</v>
      </c>
      <c r="L112" s="28"/>
      <c r="M112" s="28"/>
      <c r="N112" s="28"/>
      <c r="O112" s="28"/>
      <c r="P112" s="28"/>
      <c r="Q112" s="28"/>
      <c r="R112" s="28"/>
    </row>
    <row r="113" spans="1:18" ht="26.25" customHeight="1" x14ac:dyDescent="0.15">
      <c r="A113" s="2" t="s">
        <v>88</v>
      </c>
      <c r="B113" s="6">
        <v>400</v>
      </c>
      <c r="C113" s="6">
        <v>800</v>
      </c>
      <c r="D113" s="2"/>
      <c r="E113" s="2"/>
      <c r="F113" s="2"/>
      <c r="G113" s="2"/>
      <c r="H113" s="24" t="s">
        <v>81</v>
      </c>
      <c r="I113" s="6">
        <v>5000</v>
      </c>
      <c r="J113" s="6">
        <v>1100</v>
      </c>
      <c r="K113" s="28" t="s">
        <v>95</v>
      </c>
      <c r="L113" s="28"/>
      <c r="M113" s="28"/>
      <c r="N113" s="28"/>
      <c r="O113" s="28"/>
      <c r="P113" s="28"/>
      <c r="Q113" s="28"/>
      <c r="R113" s="28"/>
    </row>
    <row r="114" spans="1:18" ht="15" customHeight="1" x14ac:dyDescent="0.15">
      <c r="K114" s="1" t="s">
        <v>96</v>
      </c>
    </row>
    <row r="116" spans="1:18" ht="15" customHeight="1" x14ac:dyDescent="0.15">
      <c r="A116" s="1" t="s">
        <v>97</v>
      </c>
    </row>
    <row r="117" spans="1:18" ht="15" customHeight="1" x14ac:dyDescent="0.15">
      <c r="A117" s="1" t="s">
        <v>98</v>
      </c>
    </row>
    <row r="118" spans="1:18" ht="15" customHeight="1" x14ac:dyDescent="0.15">
      <c r="A118" s="1" t="s">
        <v>99</v>
      </c>
    </row>
    <row r="119" spans="1:18" ht="15" customHeight="1" x14ac:dyDescent="0.15">
      <c r="A119" s="1" t="s">
        <v>100</v>
      </c>
    </row>
    <row r="120" spans="1:18" ht="15" customHeight="1" x14ac:dyDescent="0.15">
      <c r="A120" s="1" t="s">
        <v>101</v>
      </c>
    </row>
    <row r="121" spans="1:18" ht="15" customHeight="1" x14ac:dyDescent="0.15">
      <c r="A121" s="1" t="s">
        <v>102</v>
      </c>
    </row>
    <row r="123" spans="1:18" ht="15" customHeight="1" x14ac:dyDescent="0.15">
      <c r="A123" s="1" t="s">
        <v>103</v>
      </c>
    </row>
    <row r="124" spans="1:18" ht="15" customHeight="1" x14ac:dyDescent="0.15">
      <c r="A124" s="1" t="s">
        <v>104</v>
      </c>
    </row>
    <row r="125" spans="1:18" ht="15" customHeight="1" x14ac:dyDescent="0.15">
      <c r="A125" s="1" t="s">
        <v>105</v>
      </c>
    </row>
    <row r="126" spans="1:18" ht="15" customHeight="1" x14ac:dyDescent="0.15">
      <c r="A126" s="1" t="s">
        <v>106</v>
      </c>
    </row>
    <row r="127" spans="1:18" ht="15" customHeight="1" x14ac:dyDescent="0.15">
      <c r="A127" s="1" t="s">
        <v>107</v>
      </c>
    </row>
    <row r="128" spans="1:18" ht="15" customHeight="1" x14ac:dyDescent="0.15">
      <c r="A128" s="1" t="s">
        <v>108</v>
      </c>
    </row>
  </sheetData>
  <mergeCells count="30">
    <mergeCell ref="K109:R109"/>
    <mergeCell ref="K110:R110"/>
    <mergeCell ref="K111:R111"/>
    <mergeCell ref="K112:R112"/>
    <mergeCell ref="K113:R113"/>
    <mergeCell ref="J100:K100"/>
    <mergeCell ref="J101:K101"/>
    <mergeCell ref="A104:C104"/>
    <mergeCell ref="A107:A108"/>
    <mergeCell ref="B107:J107"/>
    <mergeCell ref="K107:R108"/>
    <mergeCell ref="J99:K99"/>
    <mergeCell ref="B9:C9"/>
    <mergeCell ref="J16:K16"/>
    <mergeCell ref="J17:K17"/>
    <mergeCell ref="J32:K32"/>
    <mergeCell ref="J33:K33"/>
    <mergeCell ref="J50:K50"/>
    <mergeCell ref="J51:K51"/>
    <mergeCell ref="J66:K66"/>
    <mergeCell ref="J67:K67"/>
    <mergeCell ref="J82:K82"/>
    <mergeCell ref="J83:K83"/>
    <mergeCell ref="J5:L5"/>
    <mergeCell ref="B6:C6"/>
    <mergeCell ref="J6:L6"/>
    <mergeCell ref="A7:A8"/>
    <mergeCell ref="B7:C8"/>
    <mergeCell ref="K7:L7"/>
    <mergeCell ref="J8:L8"/>
  </mergeCells>
  <phoneticPr fontId="1"/>
  <dataValidations count="2">
    <dataValidation type="list" allowBlank="1" showInputMessage="1" showErrorMessage="1" sqref="B7:C8">
      <formula1>IF($B$6="用水路",$F$5:$F$6,IF($B$6="排水路",$F$7:$F$9,$F$5:$F$9))</formula1>
    </dataValidation>
    <dataValidation type="list" allowBlank="1" showInputMessage="1" showErrorMessage="1" sqref="B6:C6">
      <formula1>$E$5:$E$6</formula1>
    </dataValidation>
  </dataValidations>
  <printOptions horizontalCentered="1"/>
  <pageMargins left="0" right="0" top="0.59055118110236227" bottom="0.39370078740157483" header="0.31496062992125984" footer="0.31496062992125984"/>
  <pageSetup paperSize="9" orientation="landscape" r:id="rId1"/>
  <headerFooter>
    <firstHeader>&amp;L機密性○情報&amp;R○○限り</firstHeader>
  </headerFooter>
  <rowBreaks count="3" manualBreakCount="3">
    <brk id="30" max="16383" man="1"/>
    <brk id="64" max="16383" man="1"/>
    <brk id="9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/>
  </sheetViews>
  <sheetFormatPr defaultRowHeight="12" x14ac:dyDescent="0.15"/>
  <cols>
    <col min="1" max="1" width="9" style="1"/>
    <col min="2" max="4" width="12.5" style="1" customWidth="1"/>
    <col min="5" max="16384" width="9" style="1"/>
  </cols>
  <sheetData>
    <row r="1" spans="1:4" ht="18.75" customHeight="1" x14ac:dyDescent="0.15">
      <c r="A1" s="1" t="s">
        <v>111</v>
      </c>
    </row>
    <row r="2" spans="1:4" ht="24" x14ac:dyDescent="0.15">
      <c r="A2" s="3" t="s">
        <v>65</v>
      </c>
      <c r="B2" s="3" t="s">
        <v>66</v>
      </c>
      <c r="C2" s="4" t="s">
        <v>68</v>
      </c>
      <c r="D2" s="3" t="s">
        <v>67</v>
      </c>
    </row>
    <row r="3" spans="1:4" x14ac:dyDescent="0.15">
      <c r="A3" s="2">
        <v>1926</v>
      </c>
      <c r="B3" s="15">
        <f>DATE(A3,1,1)</f>
        <v>9498</v>
      </c>
      <c r="C3" s="19">
        <v>989.38</v>
      </c>
      <c r="D3" s="5">
        <f t="shared" ref="D3:D50" si="0">$D$52*C3</f>
        <v>1890.7051799999999</v>
      </c>
    </row>
    <row r="4" spans="1:4" x14ac:dyDescent="0.15">
      <c r="A4" s="2">
        <v>1927</v>
      </c>
      <c r="B4" s="15">
        <f>DATE(A4,1,1)</f>
        <v>9863</v>
      </c>
      <c r="C4" s="19">
        <v>1044.6300000000001</v>
      </c>
      <c r="D4" s="5">
        <f t="shared" si="0"/>
        <v>1996.2879300000002</v>
      </c>
    </row>
    <row r="5" spans="1:4" x14ac:dyDescent="0.15">
      <c r="A5" s="2">
        <v>1928</v>
      </c>
      <c r="B5" s="15">
        <f t="shared" ref="B5:B68" si="1">DATE(A5,1,1)</f>
        <v>10228</v>
      </c>
      <c r="C5" s="19">
        <v>1048.1199999999999</v>
      </c>
      <c r="D5" s="5">
        <f t="shared" si="0"/>
        <v>2002.9573199999998</v>
      </c>
    </row>
    <row r="6" spans="1:4" x14ac:dyDescent="0.15">
      <c r="A6" s="2">
        <v>1929</v>
      </c>
      <c r="B6" s="15">
        <f t="shared" si="1"/>
        <v>10594</v>
      </c>
      <c r="C6" s="19">
        <v>1073.01</v>
      </c>
      <c r="D6" s="5">
        <f t="shared" si="0"/>
        <v>2050.5221099999999</v>
      </c>
    </row>
    <row r="7" spans="1:4" x14ac:dyDescent="0.15">
      <c r="A7" s="2">
        <v>1930</v>
      </c>
      <c r="B7" s="15">
        <f t="shared" si="1"/>
        <v>10959</v>
      </c>
      <c r="C7" s="19">
        <v>1285.07</v>
      </c>
      <c r="D7" s="5">
        <f t="shared" si="0"/>
        <v>2455.7687700000001</v>
      </c>
    </row>
    <row r="8" spans="1:4" x14ac:dyDescent="0.15">
      <c r="A8" s="2">
        <v>1931</v>
      </c>
      <c r="B8" s="15">
        <f t="shared" si="1"/>
        <v>11324</v>
      </c>
      <c r="C8" s="19">
        <v>1500.37</v>
      </c>
      <c r="D8" s="5">
        <f t="shared" si="0"/>
        <v>2867.2070699999999</v>
      </c>
    </row>
    <row r="9" spans="1:4" x14ac:dyDescent="0.15">
      <c r="A9" s="2">
        <v>1932</v>
      </c>
      <c r="B9" s="15">
        <f t="shared" si="1"/>
        <v>11689</v>
      </c>
      <c r="C9" s="19">
        <v>1506.59</v>
      </c>
      <c r="D9" s="5">
        <f t="shared" si="0"/>
        <v>2879.0934899999997</v>
      </c>
    </row>
    <row r="10" spans="1:4" x14ac:dyDescent="0.15">
      <c r="A10" s="2">
        <v>1933</v>
      </c>
      <c r="B10" s="15">
        <f t="shared" si="1"/>
        <v>12055</v>
      </c>
      <c r="C10" s="19">
        <v>1444.86</v>
      </c>
      <c r="D10" s="5">
        <f t="shared" si="0"/>
        <v>2761.1274599999997</v>
      </c>
    </row>
    <row r="11" spans="1:4" x14ac:dyDescent="0.15">
      <c r="A11" s="2">
        <v>1934</v>
      </c>
      <c r="B11" s="15">
        <f t="shared" si="1"/>
        <v>12420</v>
      </c>
      <c r="C11" s="19">
        <v>1413.75</v>
      </c>
      <c r="D11" s="5">
        <f t="shared" si="0"/>
        <v>2701.67625</v>
      </c>
    </row>
    <row r="12" spans="1:4" x14ac:dyDescent="0.15">
      <c r="A12" s="2">
        <v>1935</v>
      </c>
      <c r="B12" s="15">
        <f t="shared" si="1"/>
        <v>12785</v>
      </c>
      <c r="C12" s="19">
        <v>1387.87</v>
      </c>
      <c r="D12" s="5">
        <f t="shared" si="0"/>
        <v>2652.2195699999997</v>
      </c>
    </row>
    <row r="13" spans="1:4" x14ac:dyDescent="0.15">
      <c r="A13" s="2">
        <v>1936</v>
      </c>
      <c r="B13" s="15">
        <f t="shared" si="1"/>
        <v>13150</v>
      </c>
      <c r="C13" s="19">
        <v>1367.95</v>
      </c>
      <c r="D13" s="5">
        <f t="shared" si="0"/>
        <v>2614.15245</v>
      </c>
    </row>
    <row r="14" spans="1:4" x14ac:dyDescent="0.15">
      <c r="A14" s="2">
        <v>1937</v>
      </c>
      <c r="B14" s="15">
        <f t="shared" si="1"/>
        <v>13516</v>
      </c>
      <c r="C14" s="19">
        <v>1221.5999999999999</v>
      </c>
      <c r="D14" s="5">
        <f t="shared" si="0"/>
        <v>2334.4775999999997</v>
      </c>
    </row>
    <row r="15" spans="1:4" x14ac:dyDescent="0.15">
      <c r="A15" s="2">
        <v>1938</v>
      </c>
      <c r="B15" s="15">
        <f t="shared" si="1"/>
        <v>13881</v>
      </c>
      <c r="C15" s="19">
        <v>1122.29</v>
      </c>
      <c r="D15" s="5">
        <f t="shared" si="0"/>
        <v>2144.6961900000001</v>
      </c>
    </row>
    <row r="16" spans="1:4" x14ac:dyDescent="0.15">
      <c r="A16" s="2">
        <v>1939</v>
      </c>
      <c r="B16" s="15">
        <f t="shared" si="1"/>
        <v>14246</v>
      </c>
      <c r="C16" s="19">
        <v>943.08</v>
      </c>
      <c r="D16" s="5">
        <f t="shared" si="0"/>
        <v>1802.2258800000002</v>
      </c>
    </row>
    <row r="17" spans="1:4" x14ac:dyDescent="0.15">
      <c r="A17" s="2">
        <v>1940</v>
      </c>
      <c r="B17" s="15">
        <f t="shared" si="1"/>
        <v>14611</v>
      </c>
      <c r="C17" s="19">
        <v>911.97</v>
      </c>
      <c r="D17" s="5">
        <f t="shared" si="0"/>
        <v>1742.77467</v>
      </c>
    </row>
    <row r="18" spans="1:4" x14ac:dyDescent="0.15">
      <c r="A18" s="2">
        <v>1941</v>
      </c>
      <c r="B18" s="15">
        <f t="shared" si="1"/>
        <v>14977</v>
      </c>
      <c r="C18" s="19">
        <v>874.14</v>
      </c>
      <c r="D18" s="5">
        <f t="shared" si="0"/>
        <v>1670.48154</v>
      </c>
    </row>
    <row r="19" spans="1:4" x14ac:dyDescent="0.15">
      <c r="A19" s="2">
        <v>1942</v>
      </c>
      <c r="B19" s="15">
        <f t="shared" si="1"/>
        <v>15342</v>
      </c>
      <c r="C19" s="19">
        <v>769.1</v>
      </c>
      <c r="D19" s="5">
        <f t="shared" si="0"/>
        <v>1469.7501</v>
      </c>
    </row>
    <row r="20" spans="1:4" x14ac:dyDescent="0.15">
      <c r="A20" s="2">
        <v>1943</v>
      </c>
      <c r="B20" s="15">
        <f t="shared" si="1"/>
        <v>15707</v>
      </c>
      <c r="C20" s="19">
        <v>707.62</v>
      </c>
      <c r="D20" s="5">
        <f t="shared" si="0"/>
        <v>1352.2618199999999</v>
      </c>
    </row>
    <row r="21" spans="1:4" x14ac:dyDescent="0.15">
      <c r="A21" s="2">
        <v>1944</v>
      </c>
      <c r="B21" s="15">
        <f t="shared" si="1"/>
        <v>16072</v>
      </c>
      <c r="C21" s="19">
        <v>534.14</v>
      </c>
      <c r="D21" s="5">
        <f t="shared" si="0"/>
        <v>1020.74154</v>
      </c>
    </row>
    <row r="22" spans="1:4" x14ac:dyDescent="0.15">
      <c r="A22" s="2">
        <v>1945</v>
      </c>
      <c r="B22" s="15">
        <f t="shared" si="1"/>
        <v>16438</v>
      </c>
      <c r="C22" s="19">
        <v>346.72</v>
      </c>
      <c r="D22" s="5">
        <f t="shared" si="0"/>
        <v>662.58192000000008</v>
      </c>
    </row>
    <row r="23" spans="1:4" x14ac:dyDescent="0.15">
      <c r="A23" s="2">
        <v>1946</v>
      </c>
      <c r="B23" s="15">
        <f t="shared" si="1"/>
        <v>16803</v>
      </c>
      <c r="C23" s="19">
        <v>89.6</v>
      </c>
      <c r="D23" s="5">
        <f t="shared" si="0"/>
        <v>171.22559999999999</v>
      </c>
    </row>
    <row r="24" spans="1:4" x14ac:dyDescent="0.15">
      <c r="A24" s="2">
        <v>1947</v>
      </c>
      <c r="B24" s="15">
        <f t="shared" si="1"/>
        <v>17168</v>
      </c>
      <c r="C24" s="19">
        <v>24.19</v>
      </c>
      <c r="D24" s="5">
        <f t="shared" si="0"/>
        <v>46.227090000000004</v>
      </c>
    </row>
    <row r="25" spans="1:4" x14ac:dyDescent="0.15">
      <c r="A25" s="2">
        <v>1948</v>
      </c>
      <c r="B25" s="15">
        <f t="shared" si="1"/>
        <v>17533</v>
      </c>
      <c r="C25" s="19">
        <v>13.02</v>
      </c>
      <c r="D25" s="5">
        <f t="shared" si="0"/>
        <v>24.881219999999999</v>
      </c>
    </row>
    <row r="26" spans="1:4" x14ac:dyDescent="0.15">
      <c r="A26" s="2">
        <v>1949</v>
      </c>
      <c r="B26" s="15">
        <f t="shared" si="1"/>
        <v>17899</v>
      </c>
      <c r="C26" s="19">
        <v>8.16</v>
      </c>
      <c r="D26" s="5">
        <f t="shared" si="0"/>
        <v>15.593760000000001</v>
      </c>
    </row>
    <row r="27" spans="1:4" x14ac:dyDescent="0.15">
      <c r="A27" s="2">
        <v>1950</v>
      </c>
      <c r="B27" s="15">
        <f t="shared" si="1"/>
        <v>18264</v>
      </c>
      <c r="C27" s="19">
        <v>7.69</v>
      </c>
      <c r="D27" s="5">
        <f t="shared" si="0"/>
        <v>14.695590000000001</v>
      </c>
    </row>
    <row r="28" spans="1:4" x14ac:dyDescent="0.15">
      <c r="A28" s="2">
        <v>1951</v>
      </c>
      <c r="B28" s="15">
        <f t="shared" si="1"/>
        <v>18629</v>
      </c>
      <c r="C28" s="19">
        <v>6.55</v>
      </c>
      <c r="D28" s="5">
        <f t="shared" si="0"/>
        <v>12.517049999999999</v>
      </c>
    </row>
    <row r="29" spans="1:4" x14ac:dyDescent="0.15">
      <c r="A29" s="2">
        <v>1952</v>
      </c>
      <c r="B29" s="15">
        <f t="shared" si="1"/>
        <v>18994</v>
      </c>
      <c r="C29" s="19">
        <v>5.97</v>
      </c>
      <c r="D29" s="5">
        <f t="shared" si="0"/>
        <v>11.408669999999999</v>
      </c>
    </row>
    <row r="30" spans="1:4" x14ac:dyDescent="0.15">
      <c r="A30" s="2">
        <v>1953</v>
      </c>
      <c r="B30" s="15">
        <f t="shared" si="1"/>
        <v>19360</v>
      </c>
      <c r="C30" s="19">
        <v>5.25</v>
      </c>
      <c r="D30" s="5">
        <f t="shared" si="0"/>
        <v>10.03275</v>
      </c>
    </row>
    <row r="31" spans="1:4" x14ac:dyDescent="0.15">
      <c r="A31" s="2">
        <v>1954</v>
      </c>
      <c r="B31" s="15">
        <f t="shared" si="1"/>
        <v>19725</v>
      </c>
      <c r="C31" s="19">
        <v>4.21</v>
      </c>
      <c r="D31" s="5">
        <f t="shared" si="0"/>
        <v>8.0453100000000006</v>
      </c>
    </row>
    <row r="32" spans="1:4" x14ac:dyDescent="0.15">
      <c r="A32" s="2">
        <v>1955</v>
      </c>
      <c r="B32" s="15">
        <f t="shared" si="1"/>
        <v>20090</v>
      </c>
      <c r="C32" s="19">
        <v>4.2300000000000004</v>
      </c>
      <c r="D32" s="5">
        <f t="shared" si="0"/>
        <v>8.0835300000000014</v>
      </c>
    </row>
    <row r="33" spans="1:4" x14ac:dyDescent="0.15">
      <c r="A33" s="2">
        <v>1956</v>
      </c>
      <c r="B33" s="15">
        <f t="shared" si="1"/>
        <v>20455</v>
      </c>
      <c r="C33" s="19">
        <v>4.0599999999999996</v>
      </c>
      <c r="D33" s="5">
        <f t="shared" si="0"/>
        <v>7.758659999999999</v>
      </c>
    </row>
    <row r="34" spans="1:4" x14ac:dyDescent="0.15">
      <c r="A34" s="2">
        <v>1957</v>
      </c>
      <c r="B34" s="15">
        <f t="shared" si="1"/>
        <v>20821</v>
      </c>
      <c r="C34" s="19">
        <v>3.81</v>
      </c>
      <c r="D34" s="5">
        <f t="shared" si="0"/>
        <v>7.2809100000000004</v>
      </c>
    </row>
    <row r="35" spans="1:4" x14ac:dyDescent="0.15">
      <c r="A35" s="2">
        <v>1958</v>
      </c>
      <c r="B35" s="15">
        <f t="shared" si="1"/>
        <v>21186</v>
      </c>
      <c r="C35" s="19">
        <v>3.88</v>
      </c>
      <c r="D35" s="5">
        <f t="shared" si="0"/>
        <v>7.4146799999999997</v>
      </c>
    </row>
    <row r="36" spans="1:4" x14ac:dyDescent="0.15">
      <c r="A36" s="2">
        <v>1959</v>
      </c>
      <c r="B36" s="15">
        <f t="shared" si="1"/>
        <v>21551</v>
      </c>
      <c r="C36" s="19">
        <v>3.73</v>
      </c>
      <c r="D36" s="5">
        <f t="shared" si="0"/>
        <v>7.1280299999999999</v>
      </c>
    </row>
    <row r="37" spans="1:4" x14ac:dyDescent="0.15">
      <c r="A37" s="2">
        <v>1960</v>
      </c>
      <c r="B37" s="15">
        <f t="shared" si="1"/>
        <v>21916</v>
      </c>
      <c r="C37" s="19">
        <v>3.51</v>
      </c>
      <c r="D37" s="5">
        <f t="shared" si="0"/>
        <v>6.7076099999999999</v>
      </c>
    </row>
    <row r="38" spans="1:4" x14ac:dyDescent="0.15">
      <c r="A38" s="2">
        <v>1961</v>
      </c>
      <c r="B38" s="15">
        <f t="shared" si="1"/>
        <v>22282</v>
      </c>
      <c r="C38" s="19">
        <v>3.17</v>
      </c>
      <c r="D38" s="5">
        <f t="shared" si="0"/>
        <v>6.0578700000000003</v>
      </c>
    </row>
    <row r="39" spans="1:4" x14ac:dyDescent="0.15">
      <c r="A39" s="2">
        <v>1962</v>
      </c>
      <c r="B39" s="15">
        <f t="shared" si="1"/>
        <v>22647</v>
      </c>
      <c r="C39" s="19">
        <v>2.91</v>
      </c>
      <c r="D39" s="5">
        <f t="shared" si="0"/>
        <v>5.5610100000000005</v>
      </c>
    </row>
    <row r="40" spans="1:4" x14ac:dyDescent="0.15">
      <c r="A40" s="2">
        <v>1963</v>
      </c>
      <c r="B40" s="15">
        <f t="shared" si="1"/>
        <v>23012</v>
      </c>
      <c r="C40" s="19">
        <v>2.79</v>
      </c>
      <c r="D40" s="5">
        <f t="shared" si="0"/>
        <v>5.33169</v>
      </c>
    </row>
    <row r="41" spans="1:4" x14ac:dyDescent="0.15">
      <c r="A41" s="2">
        <v>1964</v>
      </c>
      <c r="B41" s="15">
        <f t="shared" si="1"/>
        <v>23377</v>
      </c>
      <c r="C41" s="19">
        <v>2.62</v>
      </c>
      <c r="D41" s="5">
        <f t="shared" si="0"/>
        <v>5.0068200000000003</v>
      </c>
    </row>
    <row r="42" spans="1:4" x14ac:dyDescent="0.15">
      <c r="A42" s="2">
        <v>1965</v>
      </c>
      <c r="B42" s="15">
        <f t="shared" si="1"/>
        <v>23743</v>
      </c>
      <c r="C42" s="19">
        <v>2.5</v>
      </c>
      <c r="D42" s="5">
        <f t="shared" si="0"/>
        <v>4.7774999999999999</v>
      </c>
    </row>
    <row r="43" spans="1:4" x14ac:dyDescent="0.15">
      <c r="A43" s="2">
        <v>1966</v>
      </c>
      <c r="B43" s="15">
        <f t="shared" si="1"/>
        <v>24108</v>
      </c>
      <c r="C43" s="19">
        <v>2.38</v>
      </c>
      <c r="D43" s="5">
        <f t="shared" si="0"/>
        <v>4.5481799999999994</v>
      </c>
    </row>
    <row r="44" spans="1:4" x14ac:dyDescent="0.15">
      <c r="A44" s="2">
        <v>1967</v>
      </c>
      <c r="B44" s="15">
        <f t="shared" si="1"/>
        <v>24473</v>
      </c>
      <c r="C44" s="19">
        <v>2.2599999999999998</v>
      </c>
      <c r="D44" s="5">
        <f t="shared" si="0"/>
        <v>4.3188599999999999</v>
      </c>
    </row>
    <row r="45" spans="1:4" x14ac:dyDescent="0.15">
      <c r="A45" s="2">
        <v>1968</v>
      </c>
      <c r="B45" s="15">
        <f t="shared" si="1"/>
        <v>24838</v>
      </c>
      <c r="C45" s="19">
        <v>2.14</v>
      </c>
      <c r="D45" s="5">
        <f t="shared" si="0"/>
        <v>4.0895400000000004</v>
      </c>
    </row>
    <row r="46" spans="1:4" x14ac:dyDescent="0.15">
      <c r="A46" s="2">
        <v>1969</v>
      </c>
      <c r="B46" s="15">
        <f t="shared" si="1"/>
        <v>25204</v>
      </c>
      <c r="C46" s="19">
        <v>2</v>
      </c>
      <c r="D46" s="5">
        <f t="shared" si="0"/>
        <v>3.8220000000000001</v>
      </c>
    </row>
    <row r="47" spans="1:4" x14ac:dyDescent="0.15">
      <c r="A47" s="2">
        <v>1970</v>
      </c>
      <c r="B47" s="15">
        <f t="shared" si="1"/>
        <v>25569</v>
      </c>
      <c r="C47" s="19">
        <v>1.86</v>
      </c>
      <c r="D47" s="5">
        <f t="shared" si="0"/>
        <v>3.5544600000000002</v>
      </c>
    </row>
    <row r="48" spans="1:4" x14ac:dyDescent="0.15">
      <c r="A48" s="2">
        <v>1971</v>
      </c>
      <c r="B48" s="15">
        <f t="shared" si="1"/>
        <v>25934</v>
      </c>
      <c r="C48" s="19">
        <v>1.76</v>
      </c>
      <c r="D48" s="5">
        <f t="shared" si="0"/>
        <v>3.3633600000000001</v>
      </c>
    </row>
    <row r="49" spans="1:4" x14ac:dyDescent="0.15">
      <c r="A49" s="2">
        <v>1972</v>
      </c>
      <c r="B49" s="15">
        <f t="shared" si="1"/>
        <v>26299</v>
      </c>
      <c r="C49" s="19">
        <v>1.64</v>
      </c>
      <c r="D49" s="5">
        <f t="shared" si="0"/>
        <v>3.1340399999999997</v>
      </c>
    </row>
    <row r="50" spans="1:4" x14ac:dyDescent="0.15">
      <c r="A50" s="2">
        <v>1973</v>
      </c>
      <c r="B50" s="15">
        <f t="shared" si="1"/>
        <v>26665</v>
      </c>
      <c r="C50" s="19">
        <v>1.37</v>
      </c>
      <c r="D50" s="5">
        <f t="shared" si="0"/>
        <v>2.6180700000000003</v>
      </c>
    </row>
    <row r="51" spans="1:4" x14ac:dyDescent="0.15">
      <c r="A51" s="2">
        <v>1974</v>
      </c>
      <c r="B51" s="15">
        <f t="shared" si="1"/>
        <v>27030</v>
      </c>
      <c r="C51" s="19">
        <v>1.06</v>
      </c>
      <c r="D51" s="5">
        <f>$D$52*C51</f>
        <v>2.0256600000000002</v>
      </c>
    </row>
    <row r="52" spans="1:4" x14ac:dyDescent="0.15">
      <c r="A52" s="2">
        <v>1975</v>
      </c>
      <c r="B52" s="15">
        <f t="shared" si="1"/>
        <v>27395</v>
      </c>
      <c r="C52" s="19"/>
      <c r="D52" s="5">
        <v>1.911</v>
      </c>
    </row>
    <row r="53" spans="1:4" x14ac:dyDescent="0.15">
      <c r="A53" s="2">
        <v>1976</v>
      </c>
      <c r="B53" s="15">
        <f t="shared" si="1"/>
        <v>27760</v>
      </c>
      <c r="C53" s="19"/>
      <c r="D53" s="5">
        <v>1.81</v>
      </c>
    </row>
    <row r="54" spans="1:4" x14ac:dyDescent="0.15">
      <c r="A54" s="2">
        <v>1977</v>
      </c>
      <c r="B54" s="15">
        <f t="shared" si="1"/>
        <v>28126</v>
      </c>
      <c r="C54" s="19"/>
      <c r="D54" s="5">
        <v>1.724</v>
      </c>
    </row>
    <row r="55" spans="1:4" x14ac:dyDescent="0.15">
      <c r="A55" s="2">
        <v>1978</v>
      </c>
      <c r="B55" s="15">
        <f t="shared" si="1"/>
        <v>28491</v>
      </c>
      <c r="C55" s="19"/>
      <c r="D55" s="5">
        <v>1.653</v>
      </c>
    </row>
    <row r="56" spans="1:4" x14ac:dyDescent="0.15">
      <c r="A56" s="2">
        <v>1979</v>
      </c>
      <c r="B56" s="15">
        <f t="shared" si="1"/>
        <v>28856</v>
      </c>
      <c r="C56" s="19"/>
      <c r="D56" s="5">
        <v>1.516</v>
      </c>
    </row>
    <row r="57" spans="1:4" x14ac:dyDescent="0.15">
      <c r="A57" s="2">
        <v>1980</v>
      </c>
      <c r="B57" s="15">
        <f t="shared" si="1"/>
        <v>29221</v>
      </c>
      <c r="C57" s="19"/>
      <c r="D57" s="5">
        <v>1.373</v>
      </c>
    </row>
    <row r="58" spans="1:4" x14ac:dyDescent="0.15">
      <c r="A58" s="2">
        <v>1981</v>
      </c>
      <c r="B58" s="15">
        <f t="shared" si="1"/>
        <v>29587</v>
      </c>
      <c r="C58" s="19"/>
      <c r="D58" s="5">
        <v>1.343</v>
      </c>
    </row>
    <row r="59" spans="1:4" x14ac:dyDescent="0.15">
      <c r="A59" s="2">
        <v>1982</v>
      </c>
      <c r="B59" s="15">
        <f t="shared" si="1"/>
        <v>29952</v>
      </c>
      <c r="C59" s="19"/>
      <c r="D59" s="5">
        <v>1.3120000000000001</v>
      </c>
    </row>
    <row r="60" spans="1:4" x14ac:dyDescent="0.15">
      <c r="A60" s="2">
        <v>1983</v>
      </c>
      <c r="B60" s="15">
        <f t="shared" si="1"/>
        <v>30317</v>
      </c>
      <c r="C60" s="19"/>
      <c r="D60" s="5">
        <v>1.3069999999999999</v>
      </c>
    </row>
    <row r="61" spans="1:4" x14ac:dyDescent="0.15">
      <c r="A61" s="2">
        <v>1984</v>
      </c>
      <c r="B61" s="15">
        <f t="shared" si="1"/>
        <v>30682</v>
      </c>
      <c r="C61" s="19"/>
      <c r="D61" s="5">
        <v>1.2989999999999999</v>
      </c>
    </row>
    <row r="62" spans="1:4" x14ac:dyDescent="0.15">
      <c r="A62" s="2">
        <v>1985</v>
      </c>
      <c r="B62" s="15">
        <f t="shared" si="1"/>
        <v>31048</v>
      </c>
      <c r="C62" s="19"/>
      <c r="D62" s="5">
        <v>1.2969999999999999</v>
      </c>
    </row>
    <row r="63" spans="1:4" x14ac:dyDescent="0.15">
      <c r="A63" s="2">
        <v>1986</v>
      </c>
      <c r="B63" s="15">
        <f t="shared" si="1"/>
        <v>31413</v>
      </c>
      <c r="C63" s="19"/>
      <c r="D63" s="5">
        <v>1.3149999999999999</v>
      </c>
    </row>
    <row r="64" spans="1:4" x14ac:dyDescent="0.15">
      <c r="A64" s="2">
        <v>1987</v>
      </c>
      <c r="B64" s="15">
        <f t="shared" si="1"/>
        <v>31778</v>
      </c>
      <c r="C64" s="19"/>
      <c r="D64" s="5">
        <v>1.323</v>
      </c>
    </row>
    <row r="65" spans="1:4" x14ac:dyDescent="0.15">
      <c r="A65" s="2">
        <v>1988</v>
      </c>
      <c r="B65" s="15">
        <f t="shared" si="1"/>
        <v>32143</v>
      </c>
      <c r="C65" s="19"/>
      <c r="D65" s="5">
        <v>1.2949999999999999</v>
      </c>
    </row>
    <row r="66" spans="1:4" x14ac:dyDescent="0.15">
      <c r="A66" s="2">
        <v>1989</v>
      </c>
      <c r="B66" s="15">
        <f t="shared" si="1"/>
        <v>32509</v>
      </c>
      <c r="C66" s="19"/>
      <c r="D66" s="5">
        <v>1.2430000000000001</v>
      </c>
    </row>
    <row r="67" spans="1:4" x14ac:dyDescent="0.15">
      <c r="A67" s="2">
        <v>1990</v>
      </c>
      <c r="B67" s="15">
        <f t="shared" si="1"/>
        <v>32874</v>
      </c>
      <c r="C67" s="19"/>
      <c r="D67" s="5">
        <v>1.194</v>
      </c>
    </row>
    <row r="68" spans="1:4" x14ac:dyDescent="0.15">
      <c r="A68" s="2">
        <v>1991</v>
      </c>
      <c r="B68" s="15">
        <f t="shared" si="1"/>
        <v>33239</v>
      </c>
      <c r="C68" s="19"/>
      <c r="D68" s="5">
        <v>1.145</v>
      </c>
    </row>
    <row r="69" spans="1:4" x14ac:dyDescent="0.15">
      <c r="A69" s="2">
        <v>1992</v>
      </c>
      <c r="B69" s="15">
        <f t="shared" ref="B69:B86" si="2">DATE(A69,1,1)</f>
        <v>33604</v>
      </c>
      <c r="C69" s="19"/>
      <c r="D69" s="5">
        <v>1.1279999999999999</v>
      </c>
    </row>
    <row r="70" spans="1:4" x14ac:dyDescent="0.15">
      <c r="A70" s="2">
        <v>1993</v>
      </c>
      <c r="B70" s="15">
        <f t="shared" si="2"/>
        <v>33970</v>
      </c>
      <c r="C70" s="19"/>
      <c r="D70" s="5">
        <v>1.1180000000000001</v>
      </c>
    </row>
    <row r="71" spans="1:4" x14ac:dyDescent="0.15">
      <c r="A71" s="2">
        <v>1994</v>
      </c>
      <c r="B71" s="15">
        <f t="shared" si="2"/>
        <v>34335</v>
      </c>
      <c r="C71" s="19"/>
      <c r="D71" s="5">
        <v>1.1140000000000001</v>
      </c>
    </row>
    <row r="72" spans="1:4" x14ac:dyDescent="0.15">
      <c r="A72" s="2">
        <v>1995</v>
      </c>
      <c r="B72" s="15">
        <f t="shared" si="2"/>
        <v>34700</v>
      </c>
      <c r="C72" s="19"/>
      <c r="D72" s="5">
        <v>1.097</v>
      </c>
    </row>
    <row r="73" spans="1:4" x14ac:dyDescent="0.15">
      <c r="A73" s="2">
        <v>1996</v>
      </c>
      <c r="B73" s="15">
        <f t="shared" si="2"/>
        <v>35065</v>
      </c>
      <c r="C73" s="19"/>
      <c r="D73" s="5">
        <v>1.091</v>
      </c>
    </row>
    <row r="74" spans="1:4" x14ac:dyDescent="0.15">
      <c r="A74" s="2">
        <v>1997</v>
      </c>
      <c r="B74" s="15">
        <f t="shared" si="2"/>
        <v>35431</v>
      </c>
      <c r="C74" s="19"/>
      <c r="D74" s="5">
        <v>1.071</v>
      </c>
    </row>
    <row r="75" spans="1:4" x14ac:dyDescent="0.15">
      <c r="A75" s="2">
        <v>1998</v>
      </c>
      <c r="B75" s="15">
        <f t="shared" si="2"/>
        <v>35796</v>
      </c>
      <c r="C75" s="19"/>
      <c r="D75" s="5">
        <v>1.0920000000000001</v>
      </c>
    </row>
    <row r="76" spans="1:4" x14ac:dyDescent="0.15">
      <c r="A76" s="2">
        <v>1999</v>
      </c>
      <c r="B76" s="15">
        <f t="shared" si="2"/>
        <v>36161</v>
      </c>
      <c r="C76" s="19"/>
      <c r="D76" s="5">
        <v>1.1000000000000001</v>
      </c>
    </row>
    <row r="77" spans="1:4" x14ac:dyDescent="0.15">
      <c r="A77" s="2">
        <v>2000</v>
      </c>
      <c r="B77" s="15">
        <f t="shared" si="2"/>
        <v>36526</v>
      </c>
      <c r="C77" s="19"/>
      <c r="D77" s="5">
        <v>1.097</v>
      </c>
    </row>
    <row r="78" spans="1:4" x14ac:dyDescent="0.15">
      <c r="A78" s="2">
        <v>2001</v>
      </c>
      <c r="B78" s="15">
        <f t="shared" si="2"/>
        <v>36892</v>
      </c>
      <c r="C78" s="19"/>
      <c r="D78" s="5">
        <v>1.111</v>
      </c>
    </row>
    <row r="79" spans="1:4" x14ac:dyDescent="0.15">
      <c r="A79" s="2">
        <v>2002</v>
      </c>
      <c r="B79" s="15">
        <f t="shared" si="2"/>
        <v>37257</v>
      </c>
      <c r="C79" s="19"/>
      <c r="D79" s="5">
        <v>1.1140000000000001</v>
      </c>
    </row>
    <row r="80" spans="1:4" x14ac:dyDescent="0.15">
      <c r="A80" s="2">
        <v>2003</v>
      </c>
      <c r="B80" s="15">
        <f t="shared" si="2"/>
        <v>37622</v>
      </c>
      <c r="C80" s="19"/>
      <c r="D80" s="5">
        <v>1.115</v>
      </c>
    </row>
    <row r="81" spans="1:4" x14ac:dyDescent="0.15">
      <c r="A81" s="2">
        <v>2004</v>
      </c>
      <c r="B81" s="15">
        <f t="shared" si="2"/>
        <v>37987</v>
      </c>
      <c r="C81" s="19"/>
      <c r="D81" s="5">
        <v>1.097</v>
      </c>
    </row>
    <row r="82" spans="1:4" x14ac:dyDescent="0.15">
      <c r="A82" s="2">
        <v>2005</v>
      </c>
      <c r="B82" s="15">
        <f t="shared" si="2"/>
        <v>38353</v>
      </c>
      <c r="C82" s="19"/>
      <c r="D82" s="5">
        <v>1.06</v>
      </c>
    </row>
    <row r="83" spans="1:4" x14ac:dyDescent="0.15">
      <c r="A83" s="2">
        <v>2006</v>
      </c>
      <c r="B83" s="15">
        <f t="shared" si="2"/>
        <v>38718</v>
      </c>
      <c r="C83" s="19"/>
      <c r="D83" s="5">
        <v>1.0409999999999999</v>
      </c>
    </row>
    <row r="84" spans="1:4" x14ac:dyDescent="0.15">
      <c r="A84" s="2">
        <v>2007</v>
      </c>
      <c r="B84" s="15">
        <f t="shared" si="2"/>
        <v>39083</v>
      </c>
      <c r="C84" s="19"/>
      <c r="D84" s="5">
        <v>1.0329999999999999</v>
      </c>
    </row>
    <row r="85" spans="1:4" x14ac:dyDescent="0.15">
      <c r="A85" s="2">
        <v>2008</v>
      </c>
      <c r="B85" s="15">
        <f t="shared" si="2"/>
        <v>39448</v>
      </c>
      <c r="C85" s="19"/>
      <c r="D85" s="5">
        <v>0.97199999999999998</v>
      </c>
    </row>
    <row r="86" spans="1:4" x14ac:dyDescent="0.15">
      <c r="A86" s="2">
        <v>2009</v>
      </c>
      <c r="B86" s="15">
        <f t="shared" si="2"/>
        <v>39814</v>
      </c>
      <c r="C86" s="19"/>
      <c r="D86" s="5">
        <v>1</v>
      </c>
    </row>
  </sheetData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資産価額推計DB</vt:lpstr>
      <vt:lpstr>【記載例】</vt:lpstr>
      <vt:lpstr>支出済費用換算計数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minoue</cp:lastModifiedBy>
  <cp:lastPrinted>2015-07-13T07:06:41Z</cp:lastPrinted>
  <dcterms:created xsi:type="dcterms:W3CDTF">2010-06-10T01:56:01Z</dcterms:created>
  <dcterms:modified xsi:type="dcterms:W3CDTF">2016-07-20T08:20:48Z</dcterms:modified>
</cp:coreProperties>
</file>